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Y:\Gróf\2021\01-FSS - Přepažení učeben\2 - OVZ\ZD - Projekt\21 - Rozpocty k nacenění\"/>
    </mc:Choice>
  </mc:AlternateContent>
  <bookViews>
    <workbookView xWindow="-120" yWindow="-120" windowWidth="29040" windowHeight="15840" firstSheet="1" activeTab="1"/>
  </bookViews>
  <sheets>
    <sheet name="Pokyny pro vyplnění" sheetId="11" state="hidden" r:id="rId1"/>
    <sheet name="SOUHRN" sheetId="13" r:id="rId2"/>
    <sheet name="Stavba" sheetId="1" r:id="rId3"/>
    <sheet name="VzorPolozky" sheetId="10" state="hidden" r:id="rId4"/>
    <sheet name="Rozpočet Pol" sheetId="12" r:id="rId5"/>
    <sheet name="10-1" sheetId="14" r:id="rId6"/>
    <sheet name="10-2" sheetId="15" r:id="rId7"/>
    <sheet name="10-3" sheetId="16" r:id="rId8"/>
    <sheet name="12-1" sheetId="17" r:id="rId9"/>
    <sheet name="12-2" sheetId="18" r:id="rId10"/>
    <sheet name="19-1" sheetId="19" r:id="rId11"/>
    <sheet name="19-2" sheetId="20" r:id="rId12"/>
    <sheet name="19-3" sheetId="21" r:id="rId13"/>
  </sheets>
  <externalReferences>
    <externalReference r:id="rId14"/>
    <externalReference r:id="rId15"/>
    <externalReference r:id="rId16"/>
    <externalReference r:id="rId17"/>
  </externalReferences>
  <definedNames>
    <definedName name="CelkemDPHVypocet" localSheetId="2">Stavba!$H$40</definedName>
    <definedName name="CenaCelkem">Stavba!$G$29</definedName>
    <definedName name="CenaCelkemBezDPH">Stavba!$G$28</definedName>
    <definedName name="CenaCelkemVypocet" localSheetId="2">Stavba!$I$40</definedName>
    <definedName name="cisloobjektu">Stavba!$C$3</definedName>
    <definedName name="CisloRozpoctu">'[1]Krycí list'!$C$2</definedName>
    <definedName name="CisloStavby" localSheetId="2">Stavba!$C$2</definedName>
    <definedName name="cislostavby">'[1]Krycí list'!$A$7</definedName>
    <definedName name="CisloStavebnihoRozpoctu">Stavba!$D$4</definedName>
    <definedName name="dadresa">Stavba!$D$12:$G$12</definedName>
    <definedName name="DIČ" localSheetId="2">Stavba!$I$12</definedName>
    <definedName name="dmisto">Stavba!$D$13:$G$13</definedName>
    <definedName name="Dodavka" localSheetId="6">'10-2'!$G$12</definedName>
    <definedName name="DPHSni">Stavba!$G$24</definedName>
    <definedName name="DPHZakl">Stavba!$G$26</definedName>
    <definedName name="dpsc" localSheetId="2">Stavba!$C$13</definedName>
    <definedName name="HSV">'10-2'!$E$12</definedName>
    <definedName name="HZS" localSheetId="5">[2]Rekapitulace!$I$12</definedName>
    <definedName name="IČO" localSheetId="2">Stavba!$I$11</definedName>
    <definedName name="Mena">Stavba!$J$29</definedName>
    <definedName name="MistoStavby">Stavba!$D$4</definedName>
    <definedName name="Mont" localSheetId="6">'10-2'!$H$12</definedName>
    <definedName name="nazevobjektu">Stavba!$D$3</definedName>
    <definedName name="NazevRozpoctu">'[1]Krycí list'!$D$2</definedName>
    <definedName name="NazevStavby" localSheetId="2">Stavba!$D$2</definedName>
    <definedName name="nazevstavby">'[1]Krycí list'!$C$7</definedName>
    <definedName name="NazevStavebnihoRozpoctu">Stavba!$E$4</definedName>
    <definedName name="oadresa">Stavba!$D$6</definedName>
    <definedName name="Objednatel" localSheetId="2">Stavba!$D$5</definedName>
    <definedName name="Objekt" localSheetId="2">Stavba!$B$38</definedName>
    <definedName name="_xlnm.Print_Area" localSheetId="7">'10-3'!$A$1:$E$104</definedName>
    <definedName name="_xlnm.Print_Area" localSheetId="4">'Rozpočet Pol'!$A$1:$V$233</definedName>
    <definedName name="_xlnm.Print_Area" localSheetId="2">Stavba!$A$1:$J$67</definedName>
    <definedName name="odic" localSheetId="2">Stavba!$I$6</definedName>
    <definedName name="oico" localSheetId="2">Stavba!$I$5</definedName>
    <definedName name="omisto" localSheetId="2">Stavba!$D$7</definedName>
    <definedName name="onazev" localSheetId="2">Stavba!$D$6</definedName>
    <definedName name="opsc" localSheetId="2">Stavba!$C$7</definedName>
    <definedName name="padresa">Stavba!$D$9</definedName>
    <definedName name="pdic">Stavba!$I$9</definedName>
    <definedName name="pico">Stavba!$I$8</definedName>
    <definedName name="pmisto">Stavba!$D$10</definedName>
    <definedName name="PocetMJ">#REF!</definedName>
    <definedName name="PoptavkaID">Stavba!$A$1</definedName>
    <definedName name="pPSC">Stavba!$C$10</definedName>
    <definedName name="Projektant">Stavba!$D$8</definedName>
    <definedName name="PSV">'10-2'!$F$12</definedName>
    <definedName name="SazbaDPH1" localSheetId="2">Stavba!$E$23</definedName>
    <definedName name="SazbaDPH1">'[1]Krycí list'!$C$30</definedName>
    <definedName name="SazbaDPH2" localSheetId="2">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2" hidden="1">Stavba!$A:$A</definedName>
    <definedName name="Z_B7E7C763_C459_487D_8ABA_5CFDDFBD5A84_.wvu.PrintArea" localSheetId="2" hidden="1">Stavba!$B$1:$J$36</definedName>
    <definedName name="ZakladDPHSni">Stavba!$G$23</definedName>
    <definedName name="ZakladDPHSniVypocet" localSheetId="2">Stavba!$F$40</definedName>
    <definedName name="ZakladDPHZakl">Stavba!$G$25</definedName>
    <definedName name="ZakladDPHZaklVypocet" localSheetId="2">Stavba!$G$40</definedName>
    <definedName name="Zaokrouhleni">Stavba!$G$27</definedName>
    <definedName name="Zhotovitel">Stavba!$D$11:$G$11</definedName>
  </definedNames>
  <calcPr calcId="162913"/>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E26" i="13" l="1"/>
  <c r="H39" i="1" l="1"/>
  <c r="I39" i="1" s="1"/>
  <c r="G39" i="1"/>
  <c r="F39" i="1"/>
  <c r="AC233" i="12"/>
  <c r="U229" i="12"/>
  <c r="Q229" i="12"/>
  <c r="O229" i="12"/>
  <c r="O228" i="12" s="1"/>
  <c r="M229" i="12"/>
  <c r="K229" i="12"/>
  <c r="K228" i="12" s="1"/>
  <c r="I229" i="12"/>
  <c r="G229" i="12"/>
  <c r="U228" i="12"/>
  <c r="Q228" i="12"/>
  <c r="M228" i="12"/>
  <c r="I228" i="12"/>
  <c r="G228" i="12"/>
  <c r="I66" i="1" s="1"/>
  <c r="U225" i="12"/>
  <c r="U224" i="12" s="1"/>
  <c r="Q225" i="12"/>
  <c r="O225" i="12"/>
  <c r="O224" i="12" s="1"/>
  <c r="K225" i="12"/>
  <c r="I225" i="12"/>
  <c r="G225" i="12"/>
  <c r="G224" i="12" s="1"/>
  <c r="I65" i="1" s="1"/>
  <c r="Q224" i="12"/>
  <c r="K224" i="12"/>
  <c r="I224" i="12"/>
  <c r="U223" i="12"/>
  <c r="Q223" i="12"/>
  <c r="O223" i="12"/>
  <c r="M223" i="12"/>
  <c r="K223" i="12"/>
  <c r="I223" i="12"/>
  <c r="G223" i="12"/>
  <c r="U222" i="12"/>
  <c r="Q222" i="12"/>
  <c r="O222" i="12"/>
  <c r="M222" i="12"/>
  <c r="K222" i="12"/>
  <c r="I222" i="12"/>
  <c r="G222" i="12"/>
  <c r="U221" i="12"/>
  <c r="Q221" i="12"/>
  <c r="O221" i="12"/>
  <c r="O219" i="12" s="1"/>
  <c r="M221" i="12"/>
  <c r="K221" i="12"/>
  <c r="K219" i="12" s="1"/>
  <c r="I221" i="12"/>
  <c r="G221" i="12"/>
  <c r="U220" i="12"/>
  <c r="Q220" i="12"/>
  <c r="Q219" i="12" s="1"/>
  <c r="O220" i="12"/>
  <c r="K220" i="12"/>
  <c r="I220" i="12"/>
  <c r="G220" i="12"/>
  <c r="M220" i="12" s="1"/>
  <c r="M219" i="12" s="1"/>
  <c r="U219" i="12"/>
  <c r="I219" i="12"/>
  <c r="G219" i="12"/>
  <c r="I64" i="1" s="1"/>
  <c r="U215" i="12"/>
  <c r="Q215" i="12"/>
  <c r="Q214" i="12" s="1"/>
  <c r="O215" i="12"/>
  <c r="O214" i="12" s="1"/>
  <c r="K215" i="12"/>
  <c r="I215" i="12"/>
  <c r="I214" i="12" s="1"/>
  <c r="G215" i="12"/>
  <c r="M215" i="12" s="1"/>
  <c r="M214" i="12" s="1"/>
  <c r="U214" i="12"/>
  <c r="K214" i="12"/>
  <c r="G214" i="12"/>
  <c r="U212" i="12"/>
  <c r="U211" i="12" s="1"/>
  <c r="Q212" i="12"/>
  <c r="O212" i="12"/>
  <c r="M212" i="12"/>
  <c r="M211" i="12" s="1"/>
  <c r="K212" i="12"/>
  <c r="I212" i="12"/>
  <c r="I211" i="12" s="1"/>
  <c r="G212" i="12"/>
  <c r="Q211" i="12"/>
  <c r="O211" i="12"/>
  <c r="K211" i="12"/>
  <c r="G211" i="12"/>
  <c r="U210" i="12"/>
  <c r="Q210" i="12"/>
  <c r="O210" i="12"/>
  <c r="K210" i="12"/>
  <c r="I210" i="12"/>
  <c r="G210" i="12"/>
  <c r="M210" i="12" s="1"/>
  <c r="U208" i="12"/>
  <c r="Q208" i="12"/>
  <c r="O208" i="12"/>
  <c r="K208" i="12"/>
  <c r="I208" i="12"/>
  <c r="G208" i="12"/>
  <c r="M208" i="12" s="1"/>
  <c r="U205" i="12"/>
  <c r="Q205" i="12"/>
  <c r="O205" i="12"/>
  <c r="K205" i="12"/>
  <c r="I205" i="12"/>
  <c r="I192" i="12" s="1"/>
  <c r="G205" i="12"/>
  <c r="M205" i="12" s="1"/>
  <c r="U200" i="12"/>
  <c r="Q200" i="12"/>
  <c r="O200" i="12"/>
  <c r="M200" i="12"/>
  <c r="K200" i="12"/>
  <c r="I200" i="12"/>
  <c r="G200" i="12"/>
  <c r="U199" i="12"/>
  <c r="Q199" i="12"/>
  <c r="O199" i="12"/>
  <c r="M199" i="12"/>
  <c r="K199" i="12"/>
  <c r="I199" i="12"/>
  <c r="G199" i="12"/>
  <c r="U198" i="12"/>
  <c r="Q198" i="12"/>
  <c r="O198" i="12"/>
  <c r="O192" i="12" s="1"/>
  <c r="M198" i="12"/>
  <c r="K198" i="12"/>
  <c r="K192" i="12" s="1"/>
  <c r="I198" i="12"/>
  <c r="G198" i="12"/>
  <c r="U193" i="12"/>
  <c r="Q193" i="12"/>
  <c r="Q192" i="12" s="1"/>
  <c r="O193" i="12"/>
  <c r="K193" i="12"/>
  <c r="I193" i="12"/>
  <c r="G193" i="12"/>
  <c r="M193" i="12" s="1"/>
  <c r="M192" i="12" s="1"/>
  <c r="U192" i="12"/>
  <c r="G192" i="12"/>
  <c r="I61" i="1" s="1"/>
  <c r="U178" i="12"/>
  <c r="Q178" i="12"/>
  <c r="O178" i="12"/>
  <c r="K178" i="12"/>
  <c r="I178" i="12"/>
  <c r="G178" i="12"/>
  <c r="M178" i="12" s="1"/>
  <c r="U170" i="12"/>
  <c r="U164" i="12" s="1"/>
  <c r="Q170" i="12"/>
  <c r="O170" i="12"/>
  <c r="M170" i="12"/>
  <c r="K170" i="12"/>
  <c r="K164" i="12" s="1"/>
  <c r="I170" i="12"/>
  <c r="G170" i="12"/>
  <c r="G164" i="12" s="1"/>
  <c r="I60" i="1" s="1"/>
  <c r="U165" i="12"/>
  <c r="Q165" i="12"/>
  <c r="O165" i="12"/>
  <c r="M165" i="12"/>
  <c r="K165" i="12"/>
  <c r="I165" i="12"/>
  <c r="I164" i="12" s="1"/>
  <c r="G165" i="12"/>
  <c r="Q164" i="12"/>
  <c r="O164" i="12"/>
  <c r="U163" i="12"/>
  <c r="Q163" i="12"/>
  <c r="Q161" i="12" s="1"/>
  <c r="O163" i="12"/>
  <c r="K163" i="12"/>
  <c r="I163" i="12"/>
  <c r="G163" i="12"/>
  <c r="M163" i="12" s="1"/>
  <c r="U162" i="12"/>
  <c r="U161" i="12" s="1"/>
  <c r="Q162" i="12"/>
  <c r="O162" i="12"/>
  <c r="O161" i="12" s="1"/>
  <c r="K162" i="12"/>
  <c r="I162" i="12"/>
  <c r="G162" i="12"/>
  <c r="G161" i="12" s="1"/>
  <c r="I59" i="1" s="1"/>
  <c r="K161" i="12"/>
  <c r="I161" i="12"/>
  <c r="U160" i="12"/>
  <c r="Q160" i="12"/>
  <c r="O160" i="12"/>
  <c r="M160" i="12"/>
  <c r="K160" i="12"/>
  <c r="I160" i="12"/>
  <c r="G160" i="12"/>
  <c r="U157" i="12"/>
  <c r="Q157" i="12"/>
  <c r="O157" i="12"/>
  <c r="M157" i="12"/>
  <c r="K157" i="12"/>
  <c r="I157" i="12"/>
  <c r="G157" i="12"/>
  <c r="U156" i="12"/>
  <c r="Q156" i="12"/>
  <c r="O156" i="12"/>
  <c r="O148" i="12" s="1"/>
  <c r="M156" i="12"/>
  <c r="K156" i="12"/>
  <c r="I156" i="12"/>
  <c r="G156" i="12"/>
  <c r="U155" i="12"/>
  <c r="Q155" i="12"/>
  <c r="O155" i="12"/>
  <c r="K155" i="12"/>
  <c r="I155" i="12"/>
  <c r="G155" i="12"/>
  <c r="M155" i="12" s="1"/>
  <c r="U154" i="12"/>
  <c r="Q154" i="12"/>
  <c r="O154" i="12"/>
  <c r="K154" i="12"/>
  <c r="I154" i="12"/>
  <c r="G154" i="12"/>
  <c r="M154" i="12" s="1"/>
  <c r="U152" i="12"/>
  <c r="Q152" i="12"/>
  <c r="Q148" i="12" s="1"/>
  <c r="O152" i="12"/>
  <c r="K152" i="12"/>
  <c r="I152" i="12"/>
  <c r="I148" i="12" s="1"/>
  <c r="G152" i="12"/>
  <c r="M152" i="12" s="1"/>
  <c r="M148" i="12" s="1"/>
  <c r="U149" i="12"/>
  <c r="U148" i="12" s="1"/>
  <c r="Q149" i="12"/>
  <c r="O149" i="12"/>
  <c r="M149" i="12"/>
  <c r="K149" i="12"/>
  <c r="K148" i="12" s="1"/>
  <c r="I149" i="12"/>
  <c r="G149" i="12"/>
  <c r="G148" i="12" s="1"/>
  <c r="I58" i="1" s="1"/>
  <c r="U145" i="12"/>
  <c r="Q145" i="12"/>
  <c r="O145" i="12"/>
  <c r="O144" i="12" s="1"/>
  <c r="M145" i="12"/>
  <c r="K145" i="12"/>
  <c r="K144" i="12" s="1"/>
  <c r="I145" i="12"/>
  <c r="G145" i="12"/>
  <c r="U144" i="12"/>
  <c r="Q144" i="12"/>
  <c r="M144" i="12"/>
  <c r="I144" i="12"/>
  <c r="G144" i="12"/>
  <c r="I57" i="1" s="1"/>
  <c r="U143" i="12"/>
  <c r="Q143" i="12"/>
  <c r="O143" i="12"/>
  <c r="K143" i="12"/>
  <c r="I143" i="12"/>
  <c r="G143" i="12"/>
  <c r="M143" i="12" s="1"/>
  <c r="U141" i="12"/>
  <c r="Q141" i="12"/>
  <c r="O141" i="12"/>
  <c r="K141" i="12"/>
  <c r="I141" i="12"/>
  <c r="G141" i="12"/>
  <c r="M141" i="12" s="1"/>
  <c r="U138" i="12"/>
  <c r="Q138" i="12"/>
  <c r="O138" i="12"/>
  <c r="M138" i="12"/>
  <c r="K138" i="12"/>
  <c r="I138" i="12"/>
  <c r="G138" i="12"/>
  <c r="U135" i="12"/>
  <c r="Q135" i="12"/>
  <c r="O135" i="12"/>
  <c r="M135" i="12"/>
  <c r="K135" i="12"/>
  <c r="I135" i="12"/>
  <c r="G135" i="12"/>
  <c r="U130" i="12"/>
  <c r="Q130" i="12"/>
  <c r="O130" i="12"/>
  <c r="M130" i="12"/>
  <c r="K130" i="12"/>
  <c r="I130" i="12"/>
  <c r="G130" i="12"/>
  <c r="U125" i="12"/>
  <c r="Q125" i="12"/>
  <c r="O125" i="12"/>
  <c r="K125" i="12"/>
  <c r="I125" i="12"/>
  <c r="G125" i="12"/>
  <c r="M125" i="12" s="1"/>
  <c r="U120" i="12"/>
  <c r="U118" i="12" s="1"/>
  <c r="Q120" i="12"/>
  <c r="O120" i="12"/>
  <c r="O118" i="12" s="1"/>
  <c r="K120" i="12"/>
  <c r="I120" i="12"/>
  <c r="G120" i="12"/>
  <c r="G118" i="12" s="1"/>
  <c r="I56" i="1" s="1"/>
  <c r="U119" i="12"/>
  <c r="Q119" i="12"/>
  <c r="Q118" i="12" s="1"/>
  <c r="O119" i="12"/>
  <c r="K119" i="12"/>
  <c r="I119" i="12"/>
  <c r="I118" i="12" s="1"/>
  <c r="G119" i="12"/>
  <c r="M119" i="12" s="1"/>
  <c r="K118" i="12"/>
  <c r="U114" i="12"/>
  <c r="Q114" i="12"/>
  <c r="O114" i="12"/>
  <c r="M114" i="12"/>
  <c r="M108" i="12" s="1"/>
  <c r="K114" i="12"/>
  <c r="I114" i="12"/>
  <c r="I108" i="12" s="1"/>
  <c r="G114" i="12"/>
  <c r="U109" i="12"/>
  <c r="Q109" i="12"/>
  <c r="O109" i="12"/>
  <c r="O108" i="12" s="1"/>
  <c r="M109" i="12"/>
  <c r="K109" i="12"/>
  <c r="K108" i="12" s="1"/>
  <c r="I109" i="12"/>
  <c r="G109" i="12"/>
  <c r="U108" i="12"/>
  <c r="Q108" i="12"/>
  <c r="G108" i="12"/>
  <c r="U105" i="12"/>
  <c r="U104" i="12" s="1"/>
  <c r="Q105" i="12"/>
  <c r="O105" i="12"/>
  <c r="O104" i="12" s="1"/>
  <c r="K105" i="12"/>
  <c r="I105" i="12"/>
  <c r="G105" i="12"/>
  <c r="G104" i="12" s="1"/>
  <c r="I54" i="1" s="1"/>
  <c r="Q104" i="12"/>
  <c r="K104" i="12"/>
  <c r="I104" i="12"/>
  <c r="U102" i="12"/>
  <c r="U101" i="12" s="1"/>
  <c r="Q102" i="12"/>
  <c r="O102" i="12"/>
  <c r="M102" i="12"/>
  <c r="K102" i="12"/>
  <c r="K101" i="12" s="1"/>
  <c r="I102" i="12"/>
  <c r="G102" i="12"/>
  <c r="G101" i="12" s="1"/>
  <c r="I53" i="1" s="1"/>
  <c r="Q101" i="12"/>
  <c r="O101" i="12"/>
  <c r="M101" i="12"/>
  <c r="I101" i="12"/>
  <c r="U98" i="12"/>
  <c r="Q98" i="12"/>
  <c r="O98" i="12"/>
  <c r="O94" i="12" s="1"/>
  <c r="M98" i="12"/>
  <c r="K98" i="12"/>
  <c r="K94" i="12" s="1"/>
  <c r="I98" i="12"/>
  <c r="G98" i="12"/>
  <c r="U95" i="12"/>
  <c r="Q95" i="12"/>
  <c r="Q94" i="12" s="1"/>
  <c r="O95" i="12"/>
  <c r="K95" i="12"/>
  <c r="I95" i="12"/>
  <c r="G95" i="12"/>
  <c r="M95" i="12" s="1"/>
  <c r="M94" i="12" s="1"/>
  <c r="U94" i="12"/>
  <c r="I94" i="12"/>
  <c r="G94" i="12"/>
  <c r="I52" i="1" s="1"/>
  <c r="U90" i="12"/>
  <c r="Q90" i="12"/>
  <c r="O90" i="12"/>
  <c r="K90" i="12"/>
  <c r="I90" i="12"/>
  <c r="G90" i="12"/>
  <c r="M90" i="12" s="1"/>
  <c r="U88" i="12"/>
  <c r="U80" i="12" s="1"/>
  <c r="Q88" i="12"/>
  <c r="O88" i="12"/>
  <c r="M88" i="12"/>
  <c r="K88" i="12"/>
  <c r="K80" i="12" s="1"/>
  <c r="I88" i="12"/>
  <c r="G88" i="12"/>
  <c r="G80" i="12" s="1"/>
  <c r="I51" i="1" s="1"/>
  <c r="U81" i="12"/>
  <c r="Q81" i="12"/>
  <c r="O81" i="12"/>
  <c r="M81" i="12"/>
  <c r="K81" i="12"/>
  <c r="I81" i="12"/>
  <c r="I80" i="12" s="1"/>
  <c r="G81" i="12"/>
  <c r="Q80" i="12"/>
  <c r="O80" i="12"/>
  <c r="U77" i="12"/>
  <c r="Q77" i="12"/>
  <c r="O77" i="12"/>
  <c r="K77" i="12"/>
  <c r="I77" i="12"/>
  <c r="G77" i="12"/>
  <c r="M77" i="12" s="1"/>
  <c r="U73" i="12"/>
  <c r="Q73" i="12"/>
  <c r="O73" i="12"/>
  <c r="K73" i="12"/>
  <c r="I73" i="12"/>
  <c r="G73" i="12"/>
  <c r="M73" i="12" s="1"/>
  <c r="U72" i="12"/>
  <c r="Q72" i="12"/>
  <c r="Q67" i="12" s="1"/>
  <c r="O72" i="12"/>
  <c r="K72" i="12"/>
  <c r="I72" i="12"/>
  <c r="I67" i="12" s="1"/>
  <c r="G72" i="12"/>
  <c r="M72" i="12" s="1"/>
  <c r="M67" i="12" s="1"/>
  <c r="U68" i="12"/>
  <c r="U67" i="12" s="1"/>
  <c r="Q68" i="12"/>
  <c r="O68" i="12"/>
  <c r="M68" i="12"/>
  <c r="K68" i="12"/>
  <c r="K67" i="12" s="1"/>
  <c r="I68" i="12"/>
  <c r="G68" i="12"/>
  <c r="G67" i="12" s="1"/>
  <c r="I50" i="1" s="1"/>
  <c r="O67" i="12"/>
  <c r="U63" i="12"/>
  <c r="Q63" i="12"/>
  <c r="O63" i="12"/>
  <c r="M63" i="12"/>
  <c r="K63" i="12"/>
  <c r="I63" i="12"/>
  <c r="G63" i="12"/>
  <c r="U59" i="12"/>
  <c r="Q59" i="12"/>
  <c r="O59" i="12"/>
  <c r="K59" i="12"/>
  <c r="I59" i="12"/>
  <c r="G59" i="12"/>
  <c r="M59" i="12" s="1"/>
  <c r="U56" i="12"/>
  <c r="U46" i="12" s="1"/>
  <c r="Q56" i="12"/>
  <c r="O56" i="12"/>
  <c r="K56" i="12"/>
  <c r="I56" i="12"/>
  <c r="G56" i="12"/>
  <c r="M56" i="12" s="1"/>
  <c r="U54" i="12"/>
  <c r="Q54" i="12"/>
  <c r="O54" i="12"/>
  <c r="K54" i="12"/>
  <c r="I54" i="12"/>
  <c r="G54" i="12"/>
  <c r="M54" i="12" s="1"/>
  <c r="U51" i="12"/>
  <c r="Q51" i="12"/>
  <c r="O51" i="12"/>
  <c r="M51" i="12"/>
  <c r="K51" i="12"/>
  <c r="I51" i="12"/>
  <c r="G51" i="12"/>
  <c r="U49" i="12"/>
  <c r="Q49" i="12"/>
  <c r="O49" i="12"/>
  <c r="M49" i="12"/>
  <c r="K49" i="12"/>
  <c r="I49" i="12"/>
  <c r="I46" i="12" s="1"/>
  <c r="G49" i="12"/>
  <c r="U47" i="12"/>
  <c r="Q47" i="12"/>
  <c r="O47" i="12"/>
  <c r="O46" i="12" s="1"/>
  <c r="M47" i="12"/>
  <c r="K47" i="12"/>
  <c r="K46" i="12" s="1"/>
  <c r="I47" i="12"/>
  <c r="G47" i="12"/>
  <c r="Q46" i="12"/>
  <c r="U45" i="12"/>
  <c r="U44" i="12" s="1"/>
  <c r="Q45" i="12"/>
  <c r="O45" i="12"/>
  <c r="O44" i="12" s="1"/>
  <c r="K45" i="12"/>
  <c r="I45" i="12"/>
  <c r="G45" i="12"/>
  <c r="G44" i="12" s="1"/>
  <c r="I48" i="1" s="1"/>
  <c r="Q44" i="12"/>
  <c r="K44" i="12"/>
  <c r="I44" i="12"/>
  <c r="U9" i="12"/>
  <c r="U8" i="12" s="1"/>
  <c r="Q9" i="12"/>
  <c r="O9" i="12"/>
  <c r="M9" i="12"/>
  <c r="K9" i="12"/>
  <c r="K8" i="12" s="1"/>
  <c r="I9" i="12"/>
  <c r="G9" i="12"/>
  <c r="AD233" i="12" s="1"/>
  <c r="Q8" i="12"/>
  <c r="O8" i="12"/>
  <c r="M8" i="12"/>
  <c r="I8" i="12"/>
  <c r="I63" i="1"/>
  <c r="I62" i="1"/>
  <c r="G27" i="1"/>
  <c r="I20" i="1"/>
  <c r="I19" i="1"/>
  <c r="I18" i="1"/>
  <c r="M46" i="12" l="1"/>
  <c r="M80" i="12"/>
  <c r="M164" i="12"/>
  <c r="G46" i="12"/>
  <c r="G8" i="12"/>
  <c r="G233" i="12" s="1"/>
  <c r="M45" i="12"/>
  <c r="M44" i="12" s="1"/>
  <c r="M105" i="12"/>
  <c r="M104" i="12" s="1"/>
  <c r="M120" i="12"/>
  <c r="M118" i="12" s="1"/>
  <c r="M162" i="12"/>
  <c r="M161" i="12" s="1"/>
  <c r="M225" i="12"/>
  <c r="M224" i="12" s="1"/>
  <c r="I49" i="1"/>
  <c r="I55" i="1"/>
  <c r="I17" i="1"/>
  <c r="I47" i="1" l="1"/>
  <c r="I16" i="1" s="1"/>
  <c r="D22" i="17" l="1"/>
  <c r="C17" i="17"/>
  <c r="D19" i="17" s="1"/>
  <c r="C14" i="17"/>
  <c r="D16" i="17" s="1"/>
  <c r="C11" i="17"/>
  <c r="D13" i="17" s="1"/>
  <c r="C8" i="17"/>
  <c r="D10" i="17" s="1"/>
  <c r="A3" i="17"/>
  <c r="A1" i="17"/>
  <c r="D120" i="18"/>
  <c r="H118" i="18"/>
  <c r="H117" i="18"/>
  <c r="H116" i="18"/>
  <c r="H115" i="18"/>
  <c r="H114" i="18"/>
  <c r="H113" i="18"/>
  <c r="D110" i="18"/>
  <c r="H103" i="18"/>
  <c r="H102" i="18"/>
  <c r="F101" i="18"/>
  <c r="H101" i="18" s="1"/>
  <c r="F100" i="18"/>
  <c r="H100" i="18" s="1"/>
  <c r="F99" i="18"/>
  <c r="H99" i="18" s="1"/>
  <c r="F98" i="18"/>
  <c r="H98" i="18" s="1"/>
  <c r="F97" i="18"/>
  <c r="H97" i="18" s="1"/>
  <c r="F96" i="18"/>
  <c r="H96" i="18" s="1"/>
  <c r="H90" i="18"/>
  <c r="H89" i="18"/>
  <c r="H88" i="18"/>
  <c r="H85" i="18"/>
  <c r="F85" i="18"/>
  <c r="F84" i="18"/>
  <c r="H84" i="18" s="1"/>
  <c r="F83" i="18"/>
  <c r="H83" i="18" s="1"/>
  <c r="H82" i="18"/>
  <c r="F82" i="18"/>
  <c r="H81" i="18"/>
  <c r="H78" i="18"/>
  <c r="H77" i="18"/>
  <c r="H76" i="18"/>
  <c r="D72" i="18"/>
  <c r="H68" i="18"/>
  <c r="H65" i="18"/>
  <c r="F64" i="18"/>
  <c r="H64" i="18" s="1"/>
  <c r="H61" i="18"/>
  <c r="D57" i="18"/>
  <c r="H55" i="18"/>
  <c r="H54" i="18"/>
  <c r="H53" i="18"/>
  <c r="H52" i="18"/>
  <c r="F47" i="18"/>
  <c r="H47" i="18" s="1"/>
  <c r="F45" i="18"/>
  <c r="H45" i="18" s="1"/>
  <c r="F43" i="18"/>
  <c r="H43" i="18" s="1"/>
  <c r="H42" i="18"/>
  <c r="F41" i="18"/>
  <c r="H41" i="18" s="1"/>
  <c r="F40" i="18"/>
  <c r="H40" i="18" s="1"/>
  <c r="H36" i="18"/>
  <c r="H35" i="18"/>
  <c r="H34" i="18"/>
  <c r="H33" i="18"/>
  <c r="H30" i="18"/>
  <c r="H25" i="18"/>
  <c r="H23" i="18"/>
  <c r="H22" i="18"/>
  <c r="H21" i="18"/>
  <c r="H15" i="18"/>
  <c r="F13" i="18"/>
  <c r="H13" i="18" s="1"/>
  <c r="H12" i="18"/>
  <c r="H11" i="18"/>
  <c r="H10" i="18"/>
  <c r="H9" i="18"/>
  <c r="H72" i="18" l="1"/>
  <c r="H13" i="17" s="1"/>
  <c r="F49" i="18"/>
  <c r="H49" i="18" s="1"/>
  <c r="H57" i="18" s="1"/>
  <c r="H10" i="17" s="1"/>
  <c r="H120" i="18"/>
  <c r="H19" i="17" s="1"/>
  <c r="H110" i="18"/>
  <c r="H16" i="17" s="1"/>
  <c r="H22" i="17" l="1"/>
  <c r="H24" i="17" s="1"/>
  <c r="F31" i="14"/>
  <c r="C20" i="14"/>
  <c r="C16" i="14"/>
  <c r="G22" i="15"/>
  <c r="I22" i="15" s="1"/>
  <c r="I21" i="15"/>
  <c r="F12" i="15"/>
  <c r="C17" i="14" s="1"/>
  <c r="E102" i="16"/>
  <c r="E101" i="16"/>
  <c r="E99" i="16"/>
  <c r="E98" i="16"/>
  <c r="E97" i="16"/>
  <c r="E96" i="16"/>
  <c r="E95" i="16"/>
  <c r="E94" i="16"/>
  <c r="E91" i="16"/>
  <c r="E90" i="16"/>
  <c r="E89" i="16"/>
  <c r="E84" i="16"/>
  <c r="E83" i="16"/>
  <c r="E82" i="16"/>
  <c r="E81" i="16"/>
  <c r="E80" i="16"/>
  <c r="E79" i="16"/>
  <c r="E78" i="16"/>
  <c r="E77" i="16"/>
  <c r="E76" i="16"/>
  <c r="E75" i="16"/>
  <c r="E74" i="16"/>
  <c r="E71" i="16"/>
  <c r="E70" i="16"/>
  <c r="E69" i="16"/>
  <c r="E68" i="16"/>
  <c r="E60" i="16"/>
  <c r="E59" i="16"/>
  <c r="E58" i="16"/>
  <c r="E53" i="16"/>
  <c r="E52" i="16"/>
  <c r="E51" i="16"/>
  <c r="E50" i="16"/>
  <c r="E47" i="16"/>
  <c r="E46" i="16"/>
  <c r="E43" i="16"/>
  <c r="E42" i="16"/>
  <c r="E41" i="16"/>
  <c r="E38" i="16"/>
  <c r="E37" i="16"/>
  <c r="E36" i="16"/>
  <c r="E35" i="16"/>
  <c r="E34" i="16"/>
  <c r="E33" i="16"/>
  <c r="E32" i="16"/>
  <c r="E31" i="16"/>
  <c r="E30" i="16"/>
  <c r="E29" i="16"/>
  <c r="E28" i="16"/>
  <c r="E23" i="16"/>
  <c r="E22" i="16"/>
  <c r="E21" i="16"/>
  <c r="E18" i="16"/>
  <c r="E17" i="16"/>
  <c r="E16" i="16"/>
  <c r="E15" i="16"/>
  <c r="E13" i="13" l="1"/>
  <c r="G18" i="15"/>
  <c r="I18" i="15" s="1"/>
  <c r="G19" i="15"/>
  <c r="I19" i="15" s="1"/>
  <c r="E104" i="16"/>
  <c r="H9" i="15" s="1"/>
  <c r="E62" i="16"/>
  <c r="G9" i="15" s="1"/>
  <c r="C15" i="14" l="1"/>
  <c r="H12" i="15"/>
  <c r="G20" i="15"/>
  <c r="I20" i="15" s="1"/>
  <c r="G17" i="15"/>
  <c r="I17" i="15" s="1"/>
  <c r="G12" i="15"/>
  <c r="C14" i="14" s="1"/>
  <c r="C18" i="14" l="1"/>
  <c r="C21" i="14" s="1"/>
  <c r="H23" i="15"/>
  <c r="G22" i="14" s="1"/>
  <c r="G21" i="14" s="1"/>
  <c r="B5" i="19"/>
  <c r="B4" i="19"/>
  <c r="J14" i="20"/>
  <c r="J13" i="20"/>
  <c r="J12" i="20"/>
  <c r="J11" i="20"/>
  <c r="J10" i="20"/>
  <c r="J9" i="20"/>
  <c r="J8" i="20"/>
  <c r="J7" i="20"/>
  <c r="J6" i="20"/>
  <c r="J5" i="20"/>
  <c r="J5" i="21"/>
  <c r="J6" i="21" s="1"/>
  <c r="C5" i="19" s="1"/>
  <c r="E5" i="19" s="1"/>
  <c r="C22" i="14" l="1"/>
  <c r="F32" i="14" s="1"/>
  <c r="J15" i="20"/>
  <c r="C4" i="19" s="1"/>
  <c r="E4" i="19" s="1"/>
  <c r="E6" i="19" s="1"/>
  <c r="E14" i="13" s="1"/>
  <c r="E12" i="13" l="1"/>
  <c r="F33" i="14"/>
  <c r="F34" i="14" s="1"/>
  <c r="I67" i="1"/>
  <c r="F40" i="1"/>
  <c r="G23" i="1" s="1"/>
  <c r="G40" i="1"/>
  <c r="G25" i="1" s="1"/>
  <c r="G26" i="1" s="1"/>
  <c r="H40" i="1"/>
  <c r="I40" i="1"/>
  <c r="J39" i="1" s="1"/>
  <c r="J40" i="1" s="1"/>
  <c r="I21" i="1"/>
  <c r="E11" i="13" s="1"/>
  <c r="J28" i="1"/>
  <c r="J26" i="1"/>
  <c r="G38" i="1"/>
  <c r="F38" i="1"/>
  <c r="H32" i="1"/>
  <c r="J23" i="1"/>
  <c r="J24" i="1"/>
  <c r="J25" i="1"/>
  <c r="J27" i="1"/>
  <c r="E24" i="1"/>
  <c r="E26" i="1"/>
  <c r="E16" i="13" l="1"/>
  <c r="C22" i="13" s="1"/>
  <c r="E22" i="13" s="1"/>
  <c r="G24" i="1"/>
  <c r="G29" i="1"/>
  <c r="C21" i="13" l="1"/>
  <c r="E21" i="13" s="1"/>
  <c r="C20" i="13"/>
  <c r="E20" i="13" s="1"/>
  <c r="E28" i="13" l="1"/>
  <c r="E32" i="13" s="1"/>
  <c r="E33" i="13" s="1"/>
  <c r="E34" i="13" s="1"/>
</calcChain>
</file>

<file path=xl/comments1.xml><?xml version="1.0" encoding="utf-8"?>
<comments xmlns="http://schemas.openxmlformats.org/spreadsheetml/2006/main">
  <authors>
    <author>Radim Štěpánek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C13" authorId="0" shapeId="0">
      <text>
        <r>
          <rPr>
            <sz val="9"/>
            <color indexed="81"/>
            <rFont val="Tahoma"/>
            <family val="2"/>
            <charset val="238"/>
          </rPr>
          <t>PSČ</t>
        </r>
      </text>
    </comment>
    <comment ref="D13" authorId="0" shapeId="0">
      <text>
        <r>
          <rPr>
            <sz val="9"/>
            <color indexed="81"/>
            <rFont val="Tahoma"/>
            <family val="2"/>
            <charset val="238"/>
          </rPr>
          <t>Ulice</t>
        </r>
      </text>
    </comment>
  </commentList>
</comments>
</file>

<file path=xl/sharedStrings.xml><?xml version="1.0" encoding="utf-8"?>
<sst xmlns="http://schemas.openxmlformats.org/spreadsheetml/2006/main" count="1431" uniqueCount="730">
  <si>
    <t>%</t>
  </si>
  <si>
    <t>Cena celkem</t>
  </si>
  <si>
    <t>Za zhotovitele</t>
  </si>
  <si>
    <t>Za objednatele</t>
  </si>
  <si>
    <t>Zaokrouhlení</t>
  </si>
  <si>
    <t>Název</t>
  </si>
  <si>
    <t xml:space="preserve">Položkový rozpočet </t>
  </si>
  <si>
    <t>O:</t>
  </si>
  <si>
    <t>R:</t>
  </si>
  <si>
    <t>dne</t>
  </si>
  <si>
    <t>v</t>
  </si>
  <si>
    <t>Základ pro sníženou DPH</t>
  </si>
  <si>
    <t xml:space="preserve">Snížená DPH </t>
  </si>
  <si>
    <t>Základ pro základní DPH</t>
  </si>
  <si>
    <t xml:space="preserve">Základní DPH </t>
  </si>
  <si>
    <t>Rekapitulace dílčích částí</t>
  </si>
  <si>
    <t>Číslo</t>
  </si>
  <si>
    <t>DPH celkem</t>
  </si>
  <si>
    <t>Projektant:</t>
  </si>
  <si>
    <t>Objednatel:</t>
  </si>
  <si>
    <t>Cena celkem bez DPH</t>
  </si>
  <si>
    <t>HSV</t>
  </si>
  <si>
    <t>PSV</t>
  </si>
  <si>
    <t>MON</t>
  </si>
  <si>
    <t>Vedlejší náklady</t>
  </si>
  <si>
    <t>Ostatní náklady</t>
  </si>
  <si>
    <t>Celkem</t>
  </si>
  <si>
    <t>Dodávka</t>
  </si>
  <si>
    <t>Montáž</t>
  </si>
  <si>
    <t>Rozpis ceny</t>
  </si>
  <si>
    <t>Rekapitulace daní</t>
  </si>
  <si>
    <t>IČ:</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</si>
  <si>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</si>
  <si>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</si>
  <si>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</si>
  <si>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</si>
  <si>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</si>
  <si>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</si>
  <si>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Zakázka:</t>
  </si>
  <si>
    <t>Z:</t>
  </si>
  <si>
    <t>Položkový rozpočet</t>
  </si>
  <si>
    <t>Brno, Joštova 10</t>
  </si>
  <si>
    <t>Rozpočet:</t>
  </si>
  <si>
    <t>Misto</t>
  </si>
  <si>
    <t>FSS-předělení místností - 5NP-m.č.513</t>
  </si>
  <si>
    <t>Masarykova univerzita</t>
  </si>
  <si>
    <t>Žerotínovo náměstí 617/9</t>
  </si>
  <si>
    <t>Brno-Brno-město</t>
  </si>
  <si>
    <t>60200</t>
  </si>
  <si>
    <t>00216224</t>
  </si>
  <si>
    <t>CZ00216224</t>
  </si>
  <si>
    <t>Rozpočet</t>
  </si>
  <si>
    <t>Celkem za stavbu</t>
  </si>
  <si>
    <t>CZK</t>
  </si>
  <si>
    <t>Rekapitulace dílů</t>
  </si>
  <si>
    <t>Typ dílu</t>
  </si>
  <si>
    <t>0</t>
  </si>
  <si>
    <t>Poznámky</t>
  </si>
  <si>
    <t>11</t>
  </si>
  <si>
    <t>Přípravné a přidružené práce</t>
  </si>
  <si>
    <t>3</t>
  </si>
  <si>
    <t>Svislé a kompletní konstrukce</t>
  </si>
  <si>
    <t>4</t>
  </si>
  <si>
    <t>Vodorovné konstrukce</t>
  </si>
  <si>
    <t>61</t>
  </si>
  <si>
    <t>Upravy povrchů vnitřní</t>
  </si>
  <si>
    <t>63</t>
  </si>
  <si>
    <t>Podlahy a podlahové konstrukce</t>
  </si>
  <si>
    <t>90</t>
  </si>
  <si>
    <t>Přípočty</t>
  </si>
  <si>
    <t>94</t>
  </si>
  <si>
    <t>Lešení a stavební výtahy</t>
  </si>
  <si>
    <t>95</t>
  </si>
  <si>
    <t>Dokončovací kce na pozem.stav.</t>
  </si>
  <si>
    <t>96</t>
  </si>
  <si>
    <t>Bourání konstrukcí</t>
  </si>
  <si>
    <t>99</t>
  </si>
  <si>
    <t>Staveništní přesun hmot</t>
  </si>
  <si>
    <t>D96</t>
  </si>
  <si>
    <t>Přesuny suti a vybouraných hmot</t>
  </si>
  <si>
    <t>766</t>
  </si>
  <si>
    <t>Konstrukce truhlářské (vč.přesunu hmot)</t>
  </si>
  <si>
    <t>767</t>
  </si>
  <si>
    <t>Konstrukce zámečnické (vč.přesunu hmot)</t>
  </si>
  <si>
    <t>776</t>
  </si>
  <si>
    <t>Podlahy povlakové</t>
  </si>
  <si>
    <t>783</t>
  </si>
  <si>
    <t>Nátěry</t>
  </si>
  <si>
    <t>784</t>
  </si>
  <si>
    <t>Malby</t>
  </si>
  <si>
    <t>790</t>
  </si>
  <si>
    <t>Vnitřní vybavení (vč.přesunu hmot)</t>
  </si>
  <si>
    <t>795</t>
  </si>
  <si>
    <t>Ostatní výrobky (vč.přesunu hmot)</t>
  </si>
  <si>
    <t>796</t>
  </si>
  <si>
    <t>Stínící technika (vč.přesunu hmot)</t>
  </si>
  <si>
    <t>VN</t>
  </si>
  <si>
    <t>ON</t>
  </si>
  <si>
    <t>S:</t>
  </si>
  <si>
    <t>#TypZaznamu#</t>
  </si>
  <si>
    <t>STA</t>
  </si>
  <si>
    <t>OBJ</t>
  </si>
  <si>
    <t>ROZ</t>
  </si>
  <si>
    <t>C:</t>
  </si>
  <si>
    <t>CAS_STR</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</si>
  <si>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</si>
  <si>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</si>
  <si>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</si>
  <si>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</si>
  <si>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</si>
  <si>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</si>
  <si>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</si>
  <si>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</si>
  <si>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</si>
  <si>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</si>
  <si>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</si>
  <si>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</si>
  <si>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</si>
  <si>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</si>
  <si>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</si>
  <si>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t>
  </si>
  <si>
    <t>Nhod / MJ</t>
  </si>
  <si>
    <t>Nhod celk.</t>
  </si>
  <si>
    <t>Díl:</t>
  </si>
  <si>
    <t>DIL</t>
  </si>
  <si>
    <t>-</t>
  </si>
  <si>
    <t>POL1_0</t>
  </si>
  <si>
    <t>Platí pro celou stavbu:</t>
  </si>
  <si>
    <t>VV</t>
  </si>
  <si>
    <t>a) veškeré položky na přípomoce,dopravu,montáž:</t>
  </si>
  <si>
    <t>zpevněné montážní plochy atd.zahrnout do:</t>
  </si>
  <si>
    <t>jednotkových cen:</t>
  </si>
  <si>
    <t>b) v rozsahu prací zhotovitele jsou rovněž jakékoliv:</t>
  </si>
  <si>
    <t>prvky,zařízení,práce a pomocné materiály:</t>
  </si>
  <si>
    <t>neuvedené v tomto soupisu výkonů, které jsou ale:</t>
  </si>
  <si>
    <t>nezbytně nutné k dokončení a provozování díla.:</t>
  </si>
  <si>
    <t>c) součástí dodávky jsou i náklady na geodetická:</t>
  </si>
  <si>
    <t>měření, jako například vytyčení konstrukcí, kontrolní:</t>
  </si>
  <si>
    <t>měření, zaměření skutečného stavu apod.:</t>
  </si>
  <si>
    <t>d) součástí dodávky jsou i náklady na případná:</t>
  </si>
  <si>
    <t>opatření související s ochranou stávajících sítí:</t>
  </si>
  <si>
    <t>komunikací či staveb.:</t>
  </si>
  <si>
    <t>e) součástí jednotkových cen jsou i vícenáklady:</t>
  </si>
  <si>
    <t>související s výstavbou v zimním období, průběžný:</t>
  </si>
  <si>
    <t>úklid staveniště a přilehlých komunikací, likvidací:</t>
  </si>
  <si>
    <t>odpadů, dočasná dopravní omezení apod.:</t>
  </si>
  <si>
    <t>f) nedílnou součástí výkazu výměr ( slepého:</t>
  </si>
  <si>
    <t>rozpočtu ) je projektová dokumentace.:</t>
  </si>
  <si>
    <t>Zpracovatel nabídky je povinen prověřit specifikace:</t>
  </si>
  <si>
    <t>a výměry uvedené ve výkazu výměr.:</t>
  </si>
  <si>
    <t>g) v případě zjištěných rozdílů má na tyto rozdíly:</t>
  </si>
  <si>
    <t>upozornit písemně prostřednictvím žádosti o:</t>
  </si>
  <si>
    <t>dodatečné informace.:</t>
  </si>
  <si>
    <t>h) součástí dodávky je kompletní dokladová část:</t>
  </si>
  <si>
    <t>díla nutná k získání kolaudačního souhlasu stavby.:</t>
  </si>
  <si>
    <t>i) veškeré práce budou fakturovány na základě:</t>
  </si>
  <si>
    <t>skutečně provedených prací dle odsouhlasených:</t>
  </si>
  <si>
    <t>zápisů ve stavebním deníku.:</t>
  </si>
  <si>
    <t>případné vícepráce ( méněpráce ) budou účtovány:</t>
  </si>
  <si>
    <t>v cenách kmenového rozpočtu.:</t>
  </si>
  <si>
    <t>j) výkaz výměr je sestaven dle dokumentace:</t>
  </si>
  <si>
    <t>ve stupni DVD datovanou 2021-02-15:</t>
  </si>
  <si>
    <t>11-01.R</t>
  </si>
  <si>
    <t>Zakrývání povrchů a protiprachová ochrana, po dobu výstavby</t>
  </si>
  <si>
    <t>sada</t>
  </si>
  <si>
    <t>317940911RAA</t>
  </si>
  <si>
    <t>Osazení válcovaných profilů dodatečně, vysekání drážky, dodávka profilů</t>
  </si>
  <si>
    <t>t</t>
  </si>
  <si>
    <t>POL2_0</t>
  </si>
  <si>
    <t>1,01*6*1,7*11,1*1/1000</t>
  </si>
  <si>
    <t>13380520R</t>
  </si>
  <si>
    <t>Tyč průřezu I 120, střední, jakost oceli S235, 11375</t>
  </si>
  <si>
    <t>POL3_0</t>
  </si>
  <si>
    <t>346481122RT2</t>
  </si>
  <si>
    <t>Zaplentování rýh pod stropy keramickým pletivem, s použitím suché maltové směsi</t>
  </si>
  <si>
    <t>m2</t>
  </si>
  <si>
    <t>2*1,7*0,12</t>
  </si>
  <si>
    <t>1,4*0,81</t>
  </si>
  <si>
    <t>310239211RT2</t>
  </si>
  <si>
    <t>Zazdívka otvorů plochy do 4 m2 cihlami na MVC, s použitím suché maltové směsi</t>
  </si>
  <si>
    <t>m3</t>
  </si>
  <si>
    <t>0,8*2,5*0,3</t>
  </si>
  <si>
    <t>413100010RAB</t>
  </si>
  <si>
    <t>Zazdívka zhlaví válcovaných nosníků cihlami, nosník výšky do 300 mm</t>
  </si>
  <si>
    <t>kus</t>
  </si>
  <si>
    <t>zazdívky zhlaví kolejnic:</t>
  </si>
  <si>
    <t>389381001RT3</t>
  </si>
  <si>
    <t>Podbetonování konstrukcí, betonem třídy C 25/30</t>
  </si>
  <si>
    <t>podbetonávky kapes pro uložení OK:</t>
  </si>
  <si>
    <t>(nosná ocel.kce mobilní příčky):</t>
  </si>
  <si>
    <t>4*0,25*0,25*0,25</t>
  </si>
  <si>
    <t>342267111RT1</t>
  </si>
  <si>
    <t>Obklad trámů sádrokartonem dvoustranný do 0,5/0,5m, desky standard tl. 12,5 mm</t>
  </si>
  <si>
    <t>m</t>
  </si>
  <si>
    <t>dvojité opláštění ocelových nosníků:</t>
  </si>
  <si>
    <t>podrobněji viz detail:</t>
  </si>
  <si>
    <t>HEA:2*8,66</t>
  </si>
  <si>
    <t>413351211R00</t>
  </si>
  <si>
    <t>Podpěrná konstr.nosníků do 4 m,do 5 kPa - zřízení</t>
  </si>
  <si>
    <t>podepření v místě kolejnice:</t>
  </si>
  <si>
    <t>viz statika výkr.č.002:</t>
  </si>
  <si>
    <t>8,36*1,8</t>
  </si>
  <si>
    <t>413351212R00</t>
  </si>
  <si>
    <t>Podpěrná konstr.nosníků do 4 m,5 kPa - odstranění</t>
  </si>
  <si>
    <t>762822120R00</t>
  </si>
  <si>
    <t>Montáž stropnic hraněných pl. do 288 cm2</t>
  </si>
  <si>
    <t>roznášecí hranoly:</t>
  </si>
  <si>
    <t>4*3</t>
  </si>
  <si>
    <t>3*8,36</t>
  </si>
  <si>
    <t>60512111R</t>
  </si>
  <si>
    <t>Řezivo jehličnaté - hranoly - jak. I L=2-3,5 m</t>
  </si>
  <si>
    <t>roznášecí hranoly-prořez kalkulovaný 15%:</t>
  </si>
  <si>
    <t>1,15*37,08*0,14*0,14</t>
  </si>
  <si>
    <t>612451431R00</t>
  </si>
  <si>
    <t>Oprava vápenocem omítek stěn štukových do 50 %</t>
  </si>
  <si>
    <t>oprava omítek v ploše (rýhy, drážky, praskliny apod.):</t>
  </si>
  <si>
    <t>kalkulovaná výška po nosnou kci.podhledu:</t>
  </si>
  <si>
    <t/>
  </si>
  <si>
    <t>obvod x výška - otvory a zazdívky:</t>
  </si>
  <si>
    <t>40,05*3,8-(3*1,88*2,63+2*1,4*2,65)</t>
  </si>
  <si>
    <t>Mezisoučet</t>
  </si>
  <si>
    <t>612420016RA0</t>
  </si>
  <si>
    <t>Omítka stěn vnitřní vápenocementová štuková, na zazdívkách</t>
  </si>
  <si>
    <t>0,8*2,6</t>
  </si>
  <si>
    <t>612420010RA0</t>
  </si>
  <si>
    <t>Omítka stěn vnitřní vápenocementová hrubá zatřená, vyrovnání ostění bouraného otvoru</t>
  </si>
  <si>
    <t>pod obložku:</t>
  </si>
  <si>
    <t>0,81*(1,4+2*2,65)</t>
  </si>
  <si>
    <t>631312141R00</t>
  </si>
  <si>
    <t>Doplnění rýh betonem v dosavadních mazaninách</t>
  </si>
  <si>
    <t>podpraží nového dveř.otvoru:</t>
  </si>
  <si>
    <t>1,4*0,81*0,07</t>
  </si>
  <si>
    <t>632477123R00</t>
  </si>
  <si>
    <t>Doplnění rýh v podlahách po vybour.konstrukcích, polymercement.maltou,tl.do10 mm+penetrace</t>
  </si>
  <si>
    <t>900      R01</t>
  </si>
  <si>
    <t>HZS, stavební dělník v tarifní třídě 4</t>
  </si>
  <si>
    <t>h</t>
  </si>
  <si>
    <t>nezměřitelné stavební práce:2*8</t>
  </si>
  <si>
    <t>941955003R00</t>
  </si>
  <si>
    <t>Lešení lehké pomocné, výška podlahy do 2,5 m</t>
  </si>
  <si>
    <t>kalkulováno na 1/2 plochy:</t>
  </si>
  <si>
    <t>97,5*1/2</t>
  </si>
  <si>
    <t>952901114R00</t>
  </si>
  <si>
    <t>Vyčištění budov o výšce podlaží nad 4 m</t>
  </si>
  <si>
    <t>výměra odečtena kreslícím programem:</t>
  </si>
  <si>
    <t>viz.výkr.č.004:</t>
  </si>
  <si>
    <t>97,5</t>
  </si>
  <si>
    <t>95-01.R</t>
  </si>
  <si>
    <t>Přípomoce profesím, prostupy, drážky, chráničky, zapravení</t>
  </si>
  <si>
    <t>vč. přípomocí v přilehlých prostorech dotčených stavbou:</t>
  </si>
  <si>
    <t>(např rozebrání části podhledů, zapravení apod.):</t>
  </si>
  <si>
    <t>sada:1</t>
  </si>
  <si>
    <t>96-01.R</t>
  </si>
  <si>
    <t>Demontáž stáv.látkového stínění, vč. odvozu a likvidace hmot</t>
  </si>
  <si>
    <t>767900020RTS</t>
  </si>
  <si>
    <t>Demontáž obložení podhledů, z kazet, vč. koncových prvků, vč. roštu-kpl.</t>
  </si>
  <si>
    <t>776511820RT1</t>
  </si>
  <si>
    <t>Odstranění PVC a koberců lepených s podložkou, z ploch nad 20 m2</t>
  </si>
  <si>
    <t>971033641R00</t>
  </si>
  <si>
    <t>Vybourání otv. zeď cihel. pl.4 m2, tl.30 cm, MVC</t>
  </si>
  <si>
    <t>bourání cihleného zdiva kalkulovat:</t>
  </si>
  <si>
    <t>včetně omítek, obkladů, překladů apod.:</t>
  </si>
  <si>
    <t>dveřní otvor:1,4*2,65*0,32</t>
  </si>
  <si>
    <t>973031326R00</t>
  </si>
  <si>
    <t>Vysekání kapes zeď cihel. MVC, pl. 0,1m2, hl. 45cm</t>
  </si>
  <si>
    <t>kapsy kolejnic:</t>
  </si>
  <si>
    <t>967031132R00</t>
  </si>
  <si>
    <t>Přisekání rovných ostění cihelných na MVC</t>
  </si>
  <si>
    <t>bouraný otvor:</t>
  </si>
  <si>
    <t>2*0,32*2,65</t>
  </si>
  <si>
    <t>766411812R00</t>
  </si>
  <si>
    <t>Demontáž obložení stěn panely, akustický obklad</t>
  </si>
  <si>
    <t>7,8*2,7+6,2*0,6</t>
  </si>
  <si>
    <t>766411822R00</t>
  </si>
  <si>
    <t>Demontáž podkladových roštů obložení stěn</t>
  </si>
  <si>
    <t>9992811.RRR</t>
  </si>
  <si>
    <t>Přesun hmot pro opravy a údržbu do 5NP, vertikální doprava stáv. výtahem, nadměr nošením!!</t>
  </si>
  <si>
    <t>generováno rozpočtářským programem:</t>
  </si>
  <si>
    <t>6,4</t>
  </si>
  <si>
    <t>979082111R00</t>
  </si>
  <si>
    <t>Vnitrostaveništní doprava suti do 10 m</t>
  </si>
  <si>
    <t>4,5</t>
  </si>
  <si>
    <t>979082121R00</t>
  </si>
  <si>
    <t>Příplatek k vnitrost. dopravě suti za dalších 5 m</t>
  </si>
  <si>
    <t>4*4,5</t>
  </si>
  <si>
    <t>979011211RTS</t>
  </si>
  <si>
    <t>Svislá doprava suti a vybour. hmot za 5.NP, vertikální doprava stáv. výtahem, nadměr nošením!!</t>
  </si>
  <si>
    <t>979088212R00</t>
  </si>
  <si>
    <t>Nakládání suti na dopr.prostředky</t>
  </si>
  <si>
    <t>979081111R00</t>
  </si>
  <si>
    <t>Odvoz suti a vybour. hmot na skládku do 1 km</t>
  </si>
  <si>
    <t>979081121R00</t>
  </si>
  <si>
    <t>Příplatek k odvozu za každý další 1 km</t>
  </si>
  <si>
    <t>předpoklad odvozu na nejbližší oficiální skládku:</t>
  </si>
  <si>
    <t>5*4,5</t>
  </si>
  <si>
    <t>979990107R00</t>
  </si>
  <si>
    <t>Poplatek za skládku suti - směs</t>
  </si>
  <si>
    <t>T05/P</t>
  </si>
  <si>
    <t>D+M dveře vnitřní 2-kř.plné s obložkovou zárubní, kpl.výrobek dle výpisu.č. S 001 - STANDARDY</t>
  </si>
  <si>
    <t>ks</t>
  </si>
  <si>
    <t>766-01.R</t>
  </si>
  <si>
    <t>D+M repase stávajícíh dveří, příprava pro elektromechnický zámek</t>
  </si>
  <si>
    <t>H1</t>
  </si>
  <si>
    <t>Podhled minerální, kazetový, akustický, pohltivý, kpl.výrobek dle výpisu.č. S 001 - STANDARDY</t>
  </si>
  <si>
    <t>viz výkr.č.004:</t>
  </si>
  <si>
    <t>H2</t>
  </si>
  <si>
    <t>Podhled plný SDK, odrazivý, akustický, kpl.výrobek dle výpisu.č. S 001 - STANDARDY</t>
  </si>
  <si>
    <t>do jednotkové ceny nutno započíst:</t>
  </si>
  <si>
    <t>detail výškového zlomu !!:</t>
  </si>
  <si>
    <t>vodorovně:0,3*11,66</t>
  </si>
  <si>
    <t>svisle:0,27*11,66</t>
  </si>
  <si>
    <t>767990010RAS</t>
  </si>
  <si>
    <t>Atypické ocelové konstrukce, 100 - 250 kg/kus</t>
  </si>
  <si>
    <t>kg</t>
  </si>
  <si>
    <t>dodávka a montáž nosné ocel.podkonstrukce mobilní příčky:</t>
  </si>
  <si>
    <t>kpl.dodávka, vč. povrchové úpravy, kotvení, spojů apod.:</t>
  </si>
  <si>
    <t>do jednotkové ceny nutno započíst ztíženou montáž:</t>
  </si>
  <si>
    <t>podrobněji viz statika:</t>
  </si>
  <si>
    <t>ztratné na prořezy a spoje kalk.15%:</t>
  </si>
  <si>
    <t>HEA 240:</t>
  </si>
  <si>
    <t>1,15*(3*8,66*1/3*60,3+2*5)</t>
  </si>
  <si>
    <t>Ič. 240:</t>
  </si>
  <si>
    <t>1,15*(3*8,66*1/3*36,2+2*5)</t>
  </si>
  <si>
    <t>1,15*4*0,75*36,2</t>
  </si>
  <si>
    <t>776101101R00</t>
  </si>
  <si>
    <t>Vysávání podlah prům.vysavačem pod povlak.podlahy</t>
  </si>
  <si>
    <t>97,5+1,4*0,81</t>
  </si>
  <si>
    <t>776101115R00</t>
  </si>
  <si>
    <t>Vyrovnání podkladů samonivelační hmotou</t>
  </si>
  <si>
    <t>776572220R00</t>
  </si>
  <si>
    <t>Položení volné podlah ze čtverců textilních zátěž.</t>
  </si>
  <si>
    <t>776431010R00</t>
  </si>
  <si>
    <t>Montáž podlahových soklíků z koberc. pásů na lištu</t>
  </si>
  <si>
    <t>40-2*1,4</t>
  </si>
  <si>
    <t>697411802.RR</t>
  </si>
  <si>
    <t>Koberec smyčkový čtverec 50 x 50 cm, kpl.výrobek dle výpisu.č. S 001 - STANDARDY</t>
  </si>
  <si>
    <t>ztratné kalkulované 5%:</t>
  </si>
  <si>
    <t>1,05*(98,634+0,1*37,2)</t>
  </si>
  <si>
    <t>776981113RU1</t>
  </si>
  <si>
    <t>Lišta hliníková přechodová,různá výška povl.podlah</t>
  </si>
  <si>
    <t>2*1,4</t>
  </si>
  <si>
    <t>998776201R00</t>
  </si>
  <si>
    <t>Přesun hmot pro podlahy povlakové, výšky do 6 m</t>
  </si>
  <si>
    <t>783122110R00</t>
  </si>
  <si>
    <t>Nátěr OK protikorozní, dvojnásobný, válcované profily nadpraží</t>
  </si>
  <si>
    <t>6*1,7*0,439</t>
  </si>
  <si>
    <t>784450075RA0</t>
  </si>
  <si>
    <t xml:space="preserve">Malba disperzní, penetrace 1x, malba bílá 2x </t>
  </si>
  <si>
    <t>plocha:40*3,65</t>
  </si>
  <si>
    <t>odpočet otvorů:-(3*1,88*2,63+2*1,4*2,65)</t>
  </si>
  <si>
    <t>přípočet ostění:3*0,3*(2*2,63+1,88)</t>
  </si>
  <si>
    <t>790-01.R</t>
  </si>
  <si>
    <t>D+M katedra 301, kpl.výrobek dle výpisu.č. S 001 - STANDARDY</t>
  </si>
  <si>
    <t>790-02.R</t>
  </si>
  <si>
    <t>D+M katedra 302, kpl.výrobek dle výpisu.č. S 001 - STANDARDY</t>
  </si>
  <si>
    <t>790-03.R</t>
  </si>
  <si>
    <t>D+M šatní stěna 190, kpl.výrobek dle výpisu.č. S 001 - STANDARDY</t>
  </si>
  <si>
    <t>790-04.R</t>
  </si>
  <si>
    <t>D+M židle kancelářská ŽK, kpl.výrobek dle výpisu.č. S 001 - STANDARDY</t>
  </si>
  <si>
    <t>V01.2</t>
  </si>
  <si>
    <t>D+M posuvná dělící stěna, kpl.výrobek dle výpisu.č. S 001 - STANDARDY</t>
  </si>
  <si>
    <t>podrobněji viz samostatná CN:</t>
  </si>
  <si>
    <t>V02.1</t>
  </si>
  <si>
    <t>D+M zastiňovací rolety-elektricky ovládaná sestava, kpl.výrobek dle výpisu.č. S 001 - STANDARDY</t>
  </si>
  <si>
    <t>END</t>
  </si>
  <si>
    <t>Soustava</t>
  </si>
  <si>
    <t>vlastní</t>
  </si>
  <si>
    <t>RTS 2021/I</t>
  </si>
  <si>
    <t>Rekapitulace investičních nákladů:</t>
  </si>
  <si>
    <t>Investor</t>
  </si>
  <si>
    <t>Masarykova univerzita, Žerotínovo nám. 617/9, Brno 625 00</t>
  </si>
  <si>
    <t>Akce</t>
  </si>
  <si>
    <t>FSS - MUNI PŘEDĚLENÍ POSLUCHÁREN</t>
  </si>
  <si>
    <t>Stupeň</t>
  </si>
  <si>
    <t>Dokumentace pro výběr zhotovitele</t>
  </si>
  <si>
    <t>Cena</t>
  </si>
  <si>
    <t>Kč bez DPH</t>
  </si>
  <si>
    <t>OBJEKT</t>
  </si>
  <si>
    <t>01</t>
  </si>
  <si>
    <t>ARCHITEKTONICKO-STAVEBNÍ ŘEŠENÍ A PBŘS</t>
  </si>
  <si>
    <t>10</t>
  </si>
  <si>
    <t>ELEKTROINSTALACE</t>
  </si>
  <si>
    <t>12</t>
  </si>
  <si>
    <t>SLABOPROUDÉ ROZVODY</t>
  </si>
  <si>
    <t>19</t>
  </si>
  <si>
    <t>AUDIOVIZUÁLNÍ TECHNIKA</t>
  </si>
  <si>
    <t>STAVEBNÍ OBJEKTY - CELKEM</t>
  </si>
  <si>
    <t>VON</t>
  </si>
  <si>
    <t>VEDLEJŠÍ A OSTATNÍ NÁKLADY</t>
  </si>
  <si>
    <t>Pol.</t>
  </si>
  <si>
    <t>Základna</t>
  </si>
  <si>
    <t>VN 01</t>
  </si>
  <si>
    <t>ZAŘÍZENÍ STAVENIŠTĚ</t>
  </si>
  <si>
    <t>VN 02</t>
  </si>
  <si>
    <t>MIMOSTAVENIŠTNÍ DOPRAVA</t>
  </si>
  <si>
    <t>VN 03</t>
  </si>
  <si>
    <t>KOMPLETAČNÍ ČINNOST ZHOTOVITELE</t>
  </si>
  <si>
    <t>VEDLEJŠÍ A OSTATNÍ NÁKLADY - CELKEM</t>
  </si>
  <si>
    <t>Stavební objekt, inženýrské objekty, provozní soubory a VON celkem:</t>
  </si>
  <si>
    <t>CELKEM ZA AKCI ( bez DPH )</t>
  </si>
  <si>
    <t>DPH 21%</t>
  </si>
  <si>
    <t>CELKEM ZA AKCI ( vč. DPH )</t>
  </si>
  <si>
    <t>Vypracoval</t>
  </si>
  <si>
    <t>Přepažení učebny 5NP m.č.513</t>
  </si>
  <si>
    <t>pořadové číslo</t>
  </si>
  <si>
    <t>kód v projektu</t>
  </si>
  <si>
    <t>název</t>
  </si>
  <si>
    <t>referenční výrobce</t>
  </si>
  <si>
    <t>referenční typové označení</t>
  </si>
  <si>
    <t>popis - minimální parametry</t>
  </si>
  <si>
    <t>množstevní jednotka</t>
  </si>
  <si>
    <t>Množství</t>
  </si>
  <si>
    <t>Kč/jednotka bez_DPH</t>
  </si>
  <si>
    <t>cena celkem bez DPH</t>
  </si>
  <si>
    <t>Demontáž stávající techniky a její opětovná instalace</t>
  </si>
  <si>
    <t>Demontáž, instalace</t>
  </si>
  <si>
    <t>Demontáž stávající techniky, příprava pro uskladnění a opětovná instalace techniky pro posluchárnu 513</t>
  </si>
  <si>
    <t>kpl</t>
  </si>
  <si>
    <t>CENA CELKEM BEZ DPH:</t>
  </si>
  <si>
    <t>Posluchárna 5.13b - Interaktivní LCD 75"</t>
  </si>
  <si>
    <t>Interaktivní displej</t>
  </si>
  <si>
    <t>SMART</t>
  </si>
  <si>
    <t>SBID-7275</t>
  </si>
  <si>
    <t>Interaktivní displej s úhlopříčkou min. 75" (190cm) a rozlišením obrazu 4K UHD. Dotyková technologie umožňuje odlišit dotyk prstem (pro ovládání) a popisovačem (pro psaní) a také odlišit popisovače (např. pro psaní různou barvou) a zároveň při psaní popisovačem pozná ruku položenou na displeji a tento dotyk  ignoruje. 
Součástí displeje musí být počítačový modul s minimálními parametry 4GB RAM a 32GB, který obsahuje aplikaci pro psaní na bílé ploše a prohlížeč webových stránek.
Pro připojení má displej minimálně konektory HDMI a USB, bezdrátovou konektivitu Wifi (2,4 i 5GHz) a Bluetooth (min. verze 4.2).</t>
  </si>
  <si>
    <t>Elektrický stojan displeje</t>
  </si>
  <si>
    <t>Prowise</t>
  </si>
  <si>
    <t>Stojan (Wall lift)</t>
  </si>
  <si>
    <t>Elektricky výškově nastavitelný stojan s kotvením do stěny a podlahy. Rozsah pohybu min. 900 mm. Nosnost min. 100 kg. Pojistka proti přiskřípnutí.</t>
  </si>
  <si>
    <t>Reproduktorová soustava</t>
  </si>
  <si>
    <t>JBL Harman PRO</t>
  </si>
  <si>
    <t>Pro SoundBar PSB-1</t>
  </si>
  <si>
    <r>
      <t xml:space="preserve">Aktivní instalační reprosoustava nad zobrazovač  - soundbar minimální parametry: 4x 2" + 2 x0,75", </t>
    </r>
    <r>
      <rPr>
        <sz val="10"/>
        <color theme="1"/>
        <rFont val="Arial CE"/>
        <charset val="238"/>
      </rPr>
      <t>stereo, 2x 20W, SPL 85 dB, max. 56Hz - min.20 kHz, 2x RCA nebo jack 3,5 mm - nesymetrický stereo vstup, Auto standby, rozměry max. 1000x100x100mm.</t>
    </r>
  </si>
  <si>
    <t>Držák reprosoustavy</t>
  </si>
  <si>
    <t>AVM</t>
  </si>
  <si>
    <t>Atyp</t>
  </si>
  <si>
    <t>Držák pro uchycení soundbaru nad displej. Uchycení na displej, tak aby se soundbar pohyboval s displejem na výškově natsvitelném stojanu.</t>
  </si>
  <si>
    <t>Přípojné místo</t>
  </si>
  <si>
    <t>Extron</t>
  </si>
  <si>
    <t>Cable Cubby 202
France AC Outlet - Black Anodized</t>
  </si>
  <si>
    <r>
      <t xml:space="preserve">Vestavné přípojné místo vestavné do desky stolu. Design shodný jako  stávající přípojné místo v části a místnosti.
</t>
    </r>
    <r>
      <rPr>
        <sz val="10"/>
        <rFont val="Arial"/>
        <family val="2"/>
        <charset val="238"/>
      </rPr>
      <t>Se zásuvkou 230V dle ČSN.
4 otvory pro vytahovací kabely.</t>
    </r>
  </si>
  <si>
    <t>Malý řídicí systém</t>
  </si>
  <si>
    <t>MLC Plus 100</t>
  </si>
  <si>
    <t>Malý řídicí systém integrovaný do vestavného panelu. Čelní panel obsahuje 6 programovatelných podsvícených tlačítek a otočný ovladač s LED indikátorem nastavené úrovně. Technická specifikace: 2x RS232, 1x IR, 1x I/O, 1x LAN. Barva černá. Systém plně kompatibilní se stávajícím systémem použitým pro druhou část místnosti.</t>
  </si>
  <si>
    <t>Switch</t>
  </si>
  <si>
    <t>ZyXEL</t>
  </si>
  <si>
    <t>GS1920-8HPV2</t>
  </si>
  <si>
    <t>Gigabit WebManaged switch: min. 8x Gigabit metal, PoE 802.3at (High Power, 30W) - Power budget 130W, IPv6, 802.3az (Green), Layer 2-4 security options, Diffserv (DSCP), L2 Multicast, fanless</t>
  </si>
  <si>
    <t>Montážní materiál</t>
  </si>
  <si>
    <t>Kabeláž</t>
  </si>
  <si>
    <t>Kabeláž dle kabelové knihy</t>
  </si>
  <si>
    <t>Instalace</t>
  </si>
  <si>
    <t>popis</t>
  </si>
  <si>
    <t>počet</t>
  </si>
  <si>
    <t>cena celkem / Kč bez DPH</t>
  </si>
  <si>
    <t>AV TECHNOLOGIE</t>
  </si>
  <si>
    <t>FSS, m.č.5.13</t>
  </si>
  <si>
    <t>KONTROLNÍ ROZPOČET</t>
  </si>
  <si>
    <t>12 SLABOPROUDÉ ROZVODY</t>
  </si>
  <si>
    <t>Typ</t>
  </si>
  <si>
    <t>Technická specifikace - STANDARD</t>
  </si>
  <si>
    <t>cena
celkem (Kč)</t>
  </si>
  <si>
    <t>Díl.</t>
  </si>
  <si>
    <t>Universální kabelážní systém (UKS)</t>
  </si>
  <si>
    <r>
      <t xml:space="preserve">Strukturovaná kabeláž jako celek musí splňovat záruky a certifikace od dodavatele, systém musí být cerifikován jako kompaktní celek od jednoho výrobce. Veškeré zařízení uvedené ve výkazu výměr musí být kompletní, včetně příslušenství tak, aby byl celek po montáži plně funkční. Design zásuvek ekvivalent TANGO.
</t>
    </r>
    <r>
      <rPr>
        <b/>
        <i/>
        <sz val="10"/>
        <rFont val="Calibri"/>
        <family val="2"/>
        <charset val="238"/>
        <scheme val="minor"/>
      </rPr>
      <t>Aktivní prvky, WiFi AP, UPS a zařízení AVT předmětem samostatné dodávky investora (součástí projektu interiérového vybavení).</t>
    </r>
  </si>
  <si>
    <t>Zásuvky:</t>
  </si>
  <si>
    <t>Datová dvojzásuvka 1x RJ45 - na povrch</t>
  </si>
  <si>
    <t>Datová zásuvka UTP 1xRJ45 Cat.6 na povrch, komplet (maska nosná, přístroj, kryt,instal.krabice).</t>
  </si>
  <si>
    <t>Datová dvojzásuvka 2x RJ45 - na povrch</t>
  </si>
  <si>
    <t>Datová zásuvka UTP 2xRJ45 Cat.6 na povrch, komplet (maska nosná, přístroj, kryt,instal.krabice).</t>
  </si>
  <si>
    <t>Datová dvojzásuvka 2x RJ45 - zapuštěná</t>
  </si>
  <si>
    <t>Datová zásuvka UTP 2xRJ45 Cat.6 pod omítku, komplet (maska nosná, přístroj, kryt,instal.krabice).</t>
  </si>
  <si>
    <t>Datová dvojzásuvka 1x RJ45 - do podlah.krabice</t>
  </si>
  <si>
    <t>Datová zásuvka UTP 1xRJ45 Cat.6 do podlahové krabice, 1x modul 45, komplet.</t>
  </si>
  <si>
    <t>Keystone</t>
  </si>
  <si>
    <t>Keystone - certifikovatelný s kabeláží</t>
  </si>
  <si>
    <t>Podlahová krabice 12modulů</t>
  </si>
  <si>
    <t>Podlahová krabice 12modulů, kompletní včetně přípravku pro zabudování do betonové podlahy,
kryt pro podlahovou krytinu</t>
  </si>
  <si>
    <t>Keystony a kabely systémové od jednoho výrobce - certifikovaný systém.</t>
  </si>
  <si>
    <t>Rozváděč</t>
  </si>
  <si>
    <t>Montážní sada M6 do rozvaděče (šroub + plovoucí matka + podložka)</t>
  </si>
  <si>
    <t>Montážní sada M6 do rozvaděče (šroub + plovoucí matka + podložka) - komplet</t>
  </si>
  <si>
    <t>1U patch panel 24xRJ45, Cat.6</t>
  </si>
  <si>
    <t>Patch panel 24 x RJ45 CAT6 UTP černý 1U</t>
  </si>
  <si>
    <t>Vyvazovací panel 1U</t>
  </si>
  <si>
    <t>Vyvazovací panel 19" (jumper ring panel) 1U, 5 úchytů hlubokých 64 mm, šedý</t>
  </si>
  <si>
    <t>Ostatní související příslušenství</t>
  </si>
  <si>
    <t>Aktivní prvky součástí dodávky investora.</t>
  </si>
  <si>
    <t>Elektroinstalační materiál</t>
  </si>
  <si>
    <t>Instalační nestíněný kabel UTP - typ Cat 6, 250MHz  4p min.  AWG23, LSOH</t>
  </si>
  <si>
    <t>Úložné konstrukce</t>
  </si>
  <si>
    <t>Trubka pr.25mm PVC do podlahy</t>
  </si>
  <si>
    <t>Trubka 25 PVC s vyšší mech.odolností do podlahy 750N/5cm</t>
  </si>
  <si>
    <t>Ohebná trubka pr. 25mm</t>
  </si>
  <si>
    <t>Ohebná trubka PVC, vnější  pr. 25 mm</t>
  </si>
  <si>
    <t>Ohebná trubka pr. 40mm</t>
  </si>
  <si>
    <t>Ohebná trubka PVC, vnější  pr. 40 mm (pro AVT)</t>
  </si>
  <si>
    <t>Ohebná trubka pr. 50mm</t>
  </si>
  <si>
    <t>Ohebná trubka PVC, vnější  pr. 50 mm (pro AVT)</t>
  </si>
  <si>
    <t>Zahrnuje i trubkování pro AVT.</t>
  </si>
  <si>
    <t>Montážní a instalační práce</t>
  </si>
  <si>
    <t>Montáž kompletní zásuvky cat6 jednoduché 1xRJ45</t>
  </si>
  <si>
    <t>Kompletní práce spojené s montáží kompletní zásuvky cat6 UTP jednoduché 1xRJ45</t>
  </si>
  <si>
    <t>Montáž kompletní zásuvky cat6 dvojité 2xRJ45</t>
  </si>
  <si>
    <t>Kompletní práce spojené s montáží kompletní zásuvky cat6 UTP dvojité 2xRJ45</t>
  </si>
  <si>
    <t>Závěrečné práce ve stáv. RACKU</t>
  </si>
  <si>
    <t>Kompletní práce spojené se závěrečnou montáží ve stáv. RACKU, obsahuje montáže všech položek v kap.rozváděč</t>
  </si>
  <si>
    <t>Montáž podlahové krabice</t>
  </si>
  <si>
    <t>Kompletní práce spojené s montáží podlahové krabice</t>
  </si>
  <si>
    <t>Položení a upevnění sdělovacích kabelů do žlabů a trubek</t>
  </si>
  <si>
    <t>Odvíjení kabelů z kabelového bubnu, naměření délky, odříznutí a úpravu konců kabelu;ukládání kabeláže do kabelových tras;přeměření izolačního stavu a kontinuity žil kabelu. Montáž, zakončení, zapojení, svorkování. Montáže provedené tak, aby byla funkčnost zaručena (certifikované hmoždinky, příchytky, žlaby a podobně)</t>
  </si>
  <si>
    <t>Montáž chrániček pod strop, do SDK a podlahy do pr.25mm</t>
  </si>
  <si>
    <t>Kompletní práce spojené s montáží chrániček</t>
  </si>
  <si>
    <t>Měření metalických datových segmentů</t>
  </si>
  <si>
    <t>Kompletace, revize a zkoušky</t>
  </si>
  <si>
    <t>Kompletace systému</t>
  </si>
  <si>
    <t>Položka zahrnuje veškeré náklady na přípravu vzorkování, náklady spojené s odsouhlasením nabízeného systému uživatelem, doložení atestů a certifikátů a veškeré další práce nutné k zajištění plné funkčnosti systému a řádného předání objednateli</t>
  </si>
  <si>
    <t>hod</t>
  </si>
  <si>
    <t>Zkušební provoz</t>
  </si>
  <si>
    <t xml:space="preserve">Položka zahrnuje náklady na přítomnost technika během zkušebního provozu systému, včetně odstraňování závad a nedodělků, které zkušební provoz prokáže </t>
  </si>
  <si>
    <t>Výchozí revize</t>
  </si>
  <si>
    <t>Položka zahrnuje provedení výchozí revize systému revizním technikem dle ČSN 33 2000-6-61;</t>
  </si>
  <si>
    <t>Dokumentace skutečného provedení</t>
  </si>
  <si>
    <t>Položka zahrnuje veškeré práce spojené s vytvořením dokumentace skutečného provedení.</t>
  </si>
  <si>
    <t>Celkem za</t>
  </si>
  <si>
    <t>Jednotný čas</t>
  </si>
  <si>
    <t>Zařízení</t>
  </si>
  <si>
    <t>Analogové hodiny kulaté, jednostranné, nástěnné, řízené minutovou linkou.</t>
  </si>
  <si>
    <t>Analogové hodiny kulaté, 40cm, jednostranné, nástěnné, řízené minutovou linkou, kompatibilita se stáv.systémem Elekon Vyškov.</t>
  </si>
  <si>
    <t>Montáž analogových hodin</t>
  </si>
  <si>
    <t>Oživení a zprovoznění systému</t>
  </si>
  <si>
    <t>2x1,5</t>
  </si>
  <si>
    <t>Kabel 2x1,5 bezhalogenový vč.montáže</t>
  </si>
  <si>
    <t>Ostatní součástí dílu UKS.</t>
  </si>
  <si>
    <t>Elektronická kontrola vstupu (EKV)</t>
  </si>
  <si>
    <t>Technologie EKV</t>
  </si>
  <si>
    <t>ŘJ pro připojení čteček</t>
  </si>
  <si>
    <t>Síťovatelný kontrolér pro připojení čtečky, kompatibilní se systémem na MUNI FSS</t>
  </si>
  <si>
    <t>Čtečka bezkontaktní</t>
  </si>
  <si>
    <t>Bezkontant.čtečka, úzká, kompatibilní se systémem na MUNI FSS</t>
  </si>
  <si>
    <t>Napájecí zdroj 12V/3A</t>
  </si>
  <si>
    <t>Napájecí zdroj 12V/3A včetně akumulátoru 7Ah</t>
  </si>
  <si>
    <t>Zámky</t>
  </si>
  <si>
    <t xml:space="preserve">Elektromechanický úzký samozamykací panikový zámek </t>
  </si>
  <si>
    <t>Elektromechanický úzký samozamykací panikový zámek backset 35mm</t>
  </si>
  <si>
    <t xml:space="preserve">6m propojovací kabel s konektorem pro el.zámky </t>
  </si>
  <si>
    <t xml:space="preserve">Kabelová průchodka </t>
  </si>
  <si>
    <t>Kabelová průchodka, délka 478 mm,</t>
  </si>
  <si>
    <t>Protiplech pro DIN zámky</t>
  </si>
  <si>
    <t>Protiplech pro DIN zámky jednokřídlé dveře</t>
  </si>
  <si>
    <t>Bezpečnostní kování k elektromechanickému zámku</t>
  </si>
  <si>
    <t>Bezpečnostní kování k elektromechanickému zámku klika x klika dělený čtyřhran</t>
  </si>
  <si>
    <t>FTP kabel cat.6, 4x2x0,5mm, izolace LSZH, uložení v trubce, ve žlabu</t>
  </si>
  <si>
    <t>JYSTY 10x2x0,8</t>
  </si>
  <si>
    <t>Kabel JYSTY 10x2x0,8</t>
  </si>
  <si>
    <t>Kabel napájecí</t>
  </si>
  <si>
    <t>H05VV-F 2x1.5</t>
  </si>
  <si>
    <t>Součástí dílu UKS.</t>
  </si>
  <si>
    <t>Montáž snímače identifikačních karet (vč.potřebného příslušenství)</t>
  </si>
  <si>
    <t>Kompletní práce spojené s montáží snímače bezkontaktních karet na stěnu</t>
  </si>
  <si>
    <t>Montáž řídící jednotky / koncentrátoru</t>
  </si>
  <si>
    <t>Kompletní práce spojené s montáží řídící jednotky / koncentrátoru</t>
  </si>
  <si>
    <t>Montáž elektromechanického samozamykacího zámku</t>
  </si>
  <si>
    <t>Kompletní práce spojené s instalací elektromechanického samozamykacího zámku do dveří</t>
  </si>
  <si>
    <t>Montáž zdroje</t>
  </si>
  <si>
    <t>Kompletní práce spojené s instalací napájecího zdroje</t>
  </si>
  <si>
    <t>Odvíjení kabelů z kabelového bubnu, naměření délky, odříznutí a úpravu konců kabelu;ukládání kabeláže do kabelových tras;přeměření izolačního stavu a kontinuity žil kabelu</t>
  </si>
  <si>
    <t>Položení a upevnění silových kabelů do žlabů a trubek</t>
  </si>
  <si>
    <t>Programování systému, servisní práce technika</t>
  </si>
  <si>
    <t>Ochrana stávajícího detektoru EPS</t>
  </si>
  <si>
    <t>Revize a zkoušky</t>
  </si>
  <si>
    <t>Ostatní součástí dílu UKS. Karty součástí dodávky investora dle skutečně požadovaného počtu.</t>
  </si>
  <si>
    <t>Ostatní</t>
  </si>
  <si>
    <t>Koordinace prací s ostatními profesemi</t>
  </si>
  <si>
    <t>koordinace prací s ostatními profesemi</t>
  </si>
  <si>
    <t>Ostatní příslušenství</t>
  </si>
  <si>
    <t>Montážní materiál - izol.pásky, bužírky, kabel.štítky, stah.pásky, sádra, zahrnuje i požární ucpávky.</t>
  </si>
  <si>
    <t>Demontáže</t>
  </si>
  <si>
    <t>demontáže stáv. SLP zařízení</t>
  </si>
  <si>
    <t>Značení trasy vedení</t>
  </si>
  <si>
    <t>značení trasy vedení</t>
  </si>
  <si>
    <t>Přesuny hmot</t>
  </si>
  <si>
    <t>přesuny hmot</t>
  </si>
  <si>
    <t>Dopravní náklady</t>
  </si>
  <si>
    <t>Položka zahrnuje veškeré náklady  spojené s dopravou materiálu na zakázku.</t>
  </si>
  <si>
    <t>REKAPITULACE</t>
  </si>
  <si>
    <t>Obj.č.</t>
  </si>
  <si>
    <t>Název části</t>
  </si>
  <si>
    <t>Celkem v Kč bez DPH</t>
  </si>
  <si>
    <t>Celkem v Kč vč. DPH 21%</t>
  </si>
  <si>
    <t>Fakulta sociální studií</t>
  </si>
  <si>
    <t>SO 101 - Předělení místností</t>
  </si>
  <si>
    <t>IO - Elektroinstalace</t>
  </si>
  <si>
    <t>DVD</t>
  </si>
  <si>
    <t>Posluchárna 5.13</t>
  </si>
  <si>
    <t>Popis položky</t>
  </si>
  <si>
    <t>Jedn.</t>
  </si>
  <si>
    <t>Dodávky</t>
  </si>
  <si>
    <r>
      <t xml:space="preserve">Svítidla </t>
    </r>
    <r>
      <rPr>
        <sz val="10"/>
        <rFont val="Times New Roman"/>
        <family val="1"/>
        <charset val="238"/>
      </rPr>
      <t>(podrobný popis je v Knize svítidel)</t>
    </r>
  </si>
  <si>
    <t>všechna svítidla mají zdroje LED</t>
  </si>
  <si>
    <t>A1 vestavné, 21W, IP20</t>
  </si>
  <si>
    <t>A2 vestavné, 26W, IP20</t>
  </si>
  <si>
    <t>B vestavné výklopné 38W, IP20</t>
  </si>
  <si>
    <t>N nouzové piktogram 2W, IP40</t>
  </si>
  <si>
    <t>Řídicí systém:</t>
  </si>
  <si>
    <t>Centrální řídicí jednotka pro ovládání prvků s rádiovým ovládáním</t>
  </si>
  <si>
    <t>Vysílací modul (montáž do krabice pod spínač + do krabice pod zaslepovací kryt)</t>
  </si>
  <si>
    <t>Vysílací modul (montáž do krabice pod zaslepovací kryt)</t>
  </si>
  <si>
    <t>(rezerva pro případné další ovládání)</t>
  </si>
  <si>
    <t>Instalační materiál</t>
  </si>
  <si>
    <t>Spínač  domovní zapuštěný žaluziový 1+1</t>
  </si>
  <si>
    <t>Spínač  domovní zapuštěný, dvojitý řaz 1/0+1/0</t>
  </si>
  <si>
    <t>Zaslepovací kryt</t>
  </si>
  <si>
    <t>Zásuvka domovní zapuštěná</t>
  </si>
  <si>
    <t>Dvojzásuvka domovní zapuštěná s otočenou dutinou</t>
  </si>
  <si>
    <t>Zásuvka domovní nástěnná IP44 plast doplnění do katedry</t>
  </si>
  <si>
    <t>Krabice přístrojová hluboká, zapuštěná</t>
  </si>
  <si>
    <t>Krabice přístrojová, zapuštěná</t>
  </si>
  <si>
    <t>Krabice rozvodná, zapuštěná</t>
  </si>
  <si>
    <t>Trubka zvlněná střední zatížení 1232</t>
  </si>
  <si>
    <t>Kabelový úchyt plast, 8x kabel 3x1,5</t>
  </si>
  <si>
    <t>Rezerva pro další možné ovládání (dle uživatele)</t>
  </si>
  <si>
    <t>Trubky pro AVT</t>
  </si>
  <si>
    <t>Trubka zvlněná střední zatížení 1225</t>
  </si>
  <si>
    <t>Trubka zvlněná střední zatížení 1250</t>
  </si>
  <si>
    <t>Doplnění do rozvaděčů</t>
  </si>
  <si>
    <t>Jistič instalační, 10kA, 10C/1</t>
  </si>
  <si>
    <t>Jistič instalační, 10kA, 16C/1</t>
  </si>
  <si>
    <t>Jistič instalační, 10kA, 10C/1 (rezerva pro případný další potřebný obvod)</t>
  </si>
  <si>
    <t>Jistič instalační, 10kA, 16C/1 (rezerva pro případný další potřebný obvod)</t>
  </si>
  <si>
    <t>Kabely</t>
  </si>
  <si>
    <t xml:space="preserve">Kabel CYKY 3x1,5 </t>
  </si>
  <si>
    <t xml:space="preserve">Kabel CYKY 3x2,5 </t>
  </si>
  <si>
    <t>Kabel CYKY 3x4 pro případné posílení přívodu RAV</t>
  </si>
  <si>
    <t>Dodávka celkem</t>
  </si>
  <si>
    <t>Svítidla</t>
  </si>
  <si>
    <t>vestavná A1, A2, B</t>
  </si>
  <si>
    <t>nouzové N s baterií</t>
  </si>
  <si>
    <t>instalace řídicí jednotky do rozvaděče RAV</t>
  </si>
  <si>
    <t>vysílací modul (montáž pod vypínač)</t>
  </si>
  <si>
    <t>210150053</t>
  </si>
  <si>
    <t>210110046</t>
  </si>
  <si>
    <t>210111011</t>
  </si>
  <si>
    <t>Dvojzásuvka domovní zapuštěná otočená</t>
  </si>
  <si>
    <t>210010301</t>
  </si>
  <si>
    <t>210010321</t>
  </si>
  <si>
    <t>210010003</t>
  </si>
  <si>
    <t>210010004</t>
  </si>
  <si>
    <t>Montáž instalačního jističe 1P</t>
  </si>
  <si>
    <t>Ukončení kabelu 5x4</t>
  </si>
  <si>
    <t>Kabel CYKY 3x1,5</t>
  </si>
  <si>
    <t>210810045</t>
  </si>
  <si>
    <t>Kabel CYKY 3x2,5</t>
  </si>
  <si>
    <t>210810046</t>
  </si>
  <si>
    <t>Kabel CYKY 3x4</t>
  </si>
  <si>
    <t>210810051</t>
  </si>
  <si>
    <t>předběžná obhlídka</t>
  </si>
  <si>
    <t>nezměřitelné montážní práce</t>
  </si>
  <si>
    <t>práce spojené s přesuny stávajících obvodů pro AVT</t>
  </si>
  <si>
    <t>práce spojené s úpravami ve stávajících rozvaděčích</t>
  </si>
  <si>
    <t>nastavení systému rádiového řízení osvětlení</t>
  </si>
  <si>
    <t>součinnost při programování systému osvětlení</t>
  </si>
  <si>
    <t>výchozí revize</t>
  </si>
  <si>
    <t>koordinační činnost</t>
  </si>
  <si>
    <t>Elektromontáže celkem</t>
  </si>
  <si>
    <t>Stavba :</t>
  </si>
  <si>
    <t>Fakulta sociálních studií</t>
  </si>
  <si>
    <t>Objekt :</t>
  </si>
  <si>
    <t>SO 101 - Předělení místností   IO - Elektroinstalace m.č.513</t>
  </si>
  <si>
    <t>REKAPITULACE  STAVEBNÍCH  DÍLŮ</t>
  </si>
  <si>
    <t>Stavební díl</t>
  </si>
  <si>
    <t>HZS</t>
  </si>
  <si>
    <t>M21</t>
  </si>
  <si>
    <t>Elektromontáže</t>
  </si>
  <si>
    <t>CELKEM  OBJEKT</t>
  </si>
  <si>
    <t>VEDLEJŠÍ ROZPOČTOVÉ  NÁKLADY</t>
  </si>
  <si>
    <t>Název VRN</t>
  </si>
  <si>
    <t>Kč</t>
  </si>
  <si>
    <t>Přeprava</t>
  </si>
  <si>
    <t>Prořez délkového materiálu</t>
  </si>
  <si>
    <t>Podružný materiál</t>
  </si>
  <si>
    <t>Podíl přidružených nákladů</t>
  </si>
  <si>
    <t>CELKEM VRN</t>
  </si>
  <si>
    <t>KRYCÍ LIST ROZPOČTU</t>
  </si>
  <si>
    <t>Název objektu :</t>
  </si>
  <si>
    <t>JKSO :</t>
  </si>
  <si>
    <t>Název stavby :</t>
  </si>
  <si>
    <t>SKP :</t>
  </si>
  <si>
    <t>Projektant :</t>
  </si>
  <si>
    <t>AiD team a.s.</t>
  </si>
  <si>
    <t>Počet měrných jednotek :</t>
  </si>
  <si>
    <t>Objednatel :</t>
  </si>
  <si>
    <t>Náklady na MJ :</t>
  </si>
  <si>
    <t>Počet listů :</t>
  </si>
  <si>
    <t>Zakázkové číslo :</t>
  </si>
  <si>
    <t>Zpracovatel projektu :</t>
  </si>
  <si>
    <t>Subtech s.r.o.</t>
  </si>
  <si>
    <t>Zhotovitel :</t>
  </si>
  <si>
    <t>ROZPOČTOVÉ NÁKLADY</t>
  </si>
  <si>
    <t>Rozpočtové náklady II. a III. hlavy</t>
  </si>
  <si>
    <t>Vedlejší rozpočtové náklady</t>
  </si>
  <si>
    <t>Z</t>
  </si>
  <si>
    <t>Montáž celkem</t>
  </si>
  <si>
    <t>R</t>
  </si>
  <si>
    <t>HSV celkem</t>
  </si>
  <si>
    <t>N</t>
  </si>
  <si>
    <t>PSV celkem</t>
  </si>
  <si>
    <t>ZRN celkem</t>
  </si>
  <si>
    <t>RN II.a III.hlavy</t>
  </si>
  <si>
    <t>Ostatní VRN</t>
  </si>
  <si>
    <t>ZRN+VRN+HZS</t>
  </si>
  <si>
    <t>VRN celkem</t>
  </si>
  <si>
    <t>Jméno :</t>
  </si>
  <si>
    <t>Datum :</t>
  </si>
  <si>
    <t>Podpis:</t>
  </si>
  <si>
    <t>Podpis :</t>
  </si>
  <si>
    <t>Základ pro DPH</t>
  </si>
  <si>
    <t>%  činí :</t>
  </si>
  <si>
    <t>CENA ZA OBJEKT CELKEM</t>
  </si>
  <si>
    <t>ON 01</t>
  </si>
  <si>
    <t>STAVEBNÍ PASPORT</t>
  </si>
  <si>
    <t>ON 02</t>
  </si>
  <si>
    <t>TECHNOLOGICKÝ PASPORT</t>
  </si>
  <si>
    <t>ON 03</t>
  </si>
  <si>
    <t>DOKUMENTACE SKUTEČNÉHO PROVEDENÍ (kompletní profese)</t>
  </si>
  <si>
    <t>Instalační přístroje nutno vzorkovat</t>
  </si>
  <si>
    <t>Zhotovitel:</t>
  </si>
  <si>
    <t>CELKEM</t>
  </si>
  <si>
    <t>SUM</t>
  </si>
  <si>
    <t>POZNÁMKY UCHAZEČE</t>
  </si>
  <si>
    <t>POPUZIV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</si>
</sst>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44" formatCode="_-* #,##0.00\ &quot;Kč&quot;_-;\-* #,##0.00\ &quot;Kč&quot;_-;_-* &quot;-&quot;??\ &quot;Kč&quot;_-;_-@_-"/>
    <numFmt numFmtId="164" formatCode="#,##0.00000"/>
    <numFmt numFmtId="165" formatCode="0.0%"/>
    <numFmt numFmtId="166" formatCode="#,##0\ &quot;Kč&quot;"/>
    <numFmt numFmtId="167" formatCode="_(&quot;Kč&quot;* #,##0.00_);_(&quot;Kč&quot;* \(#,##0.00\);_(&quot;Kč&quot;* &quot;-&quot;??_);_(@_)"/>
    <numFmt numFmtId="168" formatCode="_-* #,##0\ &quot;Kč&quot;_-;\-* #,##0\ &quot;Kč&quot;_-;_-* &quot;-&quot;??\ &quot;Kč&quot;_-;_-@_-"/>
    <numFmt numFmtId="169" formatCode="#,##0.0\ _K_č"/>
    <numFmt numFmtId="170" formatCode="dd/mm/yy"/>
    <numFmt numFmtId="171" formatCode="0.000E+00"/>
    <numFmt numFmtId="172" formatCode="0.0"/>
    <numFmt numFmtId="173" formatCode="0.00_)"/>
    <numFmt numFmtId="174" formatCode="dd/\ mmm/"/>
    <numFmt numFmtId="175" formatCode="#,##0&quot; Kč&quot;"/>
  </numFmts>
  <fonts count="84" x14ac:knownFonts="1">
    <font>
      <sz val="10"/>
      <name val="Arial CE"/>
      <charset val="238"/>
    </font>
    <font>
      <sz val="11"/>
      <color theme="1"/>
      <name val="Calibri"/>
      <family val="2"/>
      <charset val="238"/>
      <scheme val="minor"/>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charset val="238"/>
    </font>
    <font>
      <sz val="8"/>
      <name val="Arial CE"/>
      <charset val="238"/>
    </font>
    <font>
      <sz val="8"/>
      <color indexed="12"/>
      <name val="Arial CE"/>
      <charset val="238"/>
    </font>
    <font>
      <sz val="8"/>
      <color rgb="FFDF7000"/>
      <name val="Arial CE"/>
      <charset val="238"/>
    </font>
    <font>
      <sz val="16"/>
      <color indexed="8"/>
      <name val="Arial"/>
      <family val="2"/>
      <charset val="238"/>
    </font>
    <font>
      <sz val="14"/>
      <color indexed="8"/>
      <name val="Arial"/>
      <family val="2"/>
      <charset val="238"/>
    </font>
    <font>
      <b/>
      <sz val="14"/>
      <color rgb="FFFF0000"/>
      <name val="Arial"/>
      <family val="2"/>
      <charset val="238"/>
    </font>
    <font>
      <b/>
      <sz val="16"/>
      <color indexed="8"/>
      <name val="Arial"/>
      <family val="2"/>
      <charset val="238"/>
    </font>
    <font>
      <b/>
      <sz val="18"/>
      <color indexed="8"/>
      <name val="Arial"/>
      <family val="2"/>
      <charset val="238"/>
    </font>
    <font>
      <sz val="10"/>
      <name val="Arial"/>
      <family val="2"/>
      <charset val="238"/>
    </font>
    <font>
      <sz val="10"/>
      <color rgb="FFFF9900"/>
      <name val="Arial"/>
      <family val="2"/>
      <charset val="238"/>
    </font>
    <font>
      <b/>
      <sz val="10"/>
      <color indexed="8"/>
      <name val="Arial"/>
      <family val="2"/>
      <charset val="238"/>
    </font>
    <font>
      <b/>
      <sz val="14"/>
      <name val="Arial"/>
      <family val="2"/>
      <charset val="238"/>
    </font>
    <font>
      <b/>
      <sz val="11"/>
      <name val="Arial"/>
      <family val="2"/>
      <charset val="238"/>
    </font>
    <font>
      <b/>
      <sz val="10"/>
      <name val="Arial"/>
      <family val="2"/>
      <charset val="238"/>
    </font>
    <font>
      <sz val="10"/>
      <color rgb="FF000000"/>
      <name val="Arial"/>
      <family val="2"/>
      <charset val="238"/>
    </font>
    <font>
      <b/>
      <sz val="14"/>
      <color indexed="8"/>
      <name val="Arial"/>
      <family val="2"/>
      <charset val="238"/>
    </font>
    <font>
      <sz val="10"/>
      <color indexed="8"/>
      <name val="Arial"/>
      <family val="2"/>
      <charset val="238"/>
    </font>
    <font>
      <b/>
      <sz val="12"/>
      <color indexed="8"/>
      <name val="Arial"/>
      <family val="2"/>
      <charset val="238"/>
    </font>
    <font>
      <b/>
      <sz val="12"/>
      <name val="Arial"/>
      <family val="2"/>
      <charset val="238"/>
    </font>
    <font>
      <b/>
      <sz val="12"/>
      <color rgb="FFFF0000"/>
      <name val="Arial"/>
      <family val="2"/>
      <charset val="238"/>
    </font>
    <font>
      <u/>
      <sz val="11"/>
      <color theme="10"/>
      <name val="Calibri"/>
      <family val="2"/>
      <charset val="238"/>
      <scheme val="minor"/>
    </font>
    <font>
      <sz val="10"/>
      <name val="Arial CE"/>
      <charset val="238"/>
    </font>
    <font>
      <sz val="10"/>
      <color indexed="8"/>
      <name val="Arial CE"/>
      <charset val="238"/>
    </font>
    <font>
      <sz val="10"/>
      <color indexed="8"/>
      <name val="Arial CE"/>
      <family val="2"/>
      <charset val="238"/>
    </font>
    <font>
      <b/>
      <sz val="14"/>
      <color indexed="8"/>
      <name val="Arial CE"/>
      <family val="2"/>
      <charset val="238"/>
    </font>
    <font>
      <i/>
      <sz val="10"/>
      <name val="Arial CE"/>
      <family val="2"/>
      <charset val="238"/>
    </font>
    <font>
      <sz val="14"/>
      <name val="Arial CE"/>
      <charset val="238"/>
    </font>
    <font>
      <b/>
      <sz val="14"/>
      <name val="Arial CE"/>
      <charset val="238"/>
    </font>
    <font>
      <sz val="10"/>
      <color theme="1"/>
      <name val="Arial CE"/>
      <charset val="238"/>
    </font>
    <font>
      <u/>
      <sz val="10"/>
      <color indexed="12"/>
      <name val="Arial CE"/>
      <charset val="238"/>
    </font>
    <font>
      <b/>
      <sz val="22"/>
      <name val="Arial CE"/>
      <family val="2"/>
      <charset val="238"/>
    </font>
    <font>
      <b/>
      <sz val="8"/>
      <name val="Arial CE"/>
      <charset val="238"/>
    </font>
    <font>
      <b/>
      <sz val="10"/>
      <color indexed="10"/>
      <name val="Arial CE"/>
      <charset val="238"/>
    </font>
    <font>
      <sz val="10"/>
      <color indexed="10"/>
      <name val="Arial CE"/>
      <charset val="238"/>
    </font>
    <font>
      <sz val="10"/>
      <name val="Arial CE"/>
    </font>
    <font>
      <b/>
      <sz val="14"/>
      <color theme="0"/>
      <name val="Calibri"/>
      <family val="2"/>
      <charset val="238"/>
    </font>
    <font>
      <b/>
      <u/>
      <sz val="8"/>
      <color theme="0"/>
      <name val="Calibri"/>
      <family val="2"/>
      <charset val="238"/>
    </font>
    <font>
      <b/>
      <sz val="20"/>
      <color theme="0"/>
      <name val="Calibri"/>
      <family val="2"/>
      <charset val="238"/>
    </font>
    <font>
      <sz val="8"/>
      <name val="Calibri"/>
      <family val="2"/>
      <charset val="238"/>
    </font>
    <font>
      <sz val="12"/>
      <name val="Calibri"/>
      <family val="2"/>
      <charset val="238"/>
    </font>
    <font>
      <b/>
      <u/>
      <sz val="12"/>
      <color theme="0"/>
      <name val="Calibri"/>
      <family val="2"/>
      <charset val="238"/>
    </font>
    <font>
      <sz val="12"/>
      <color theme="0"/>
      <name val="Calibri"/>
      <family val="2"/>
      <charset val="238"/>
    </font>
    <font>
      <b/>
      <sz val="14"/>
      <color rgb="FFFF0000"/>
      <name val="Calibri"/>
      <family val="2"/>
      <charset val="238"/>
    </font>
    <font>
      <b/>
      <sz val="8"/>
      <name val="Calibri"/>
      <family val="2"/>
      <charset val="238"/>
    </font>
    <font>
      <u/>
      <sz val="8"/>
      <name val="Calibri"/>
      <family val="2"/>
      <charset val="238"/>
    </font>
    <font>
      <sz val="10"/>
      <name val="Calibri"/>
      <family val="2"/>
      <charset val="238"/>
    </font>
    <font>
      <b/>
      <sz val="10"/>
      <name val="Calibri"/>
      <family val="2"/>
      <charset val="238"/>
    </font>
    <font>
      <b/>
      <sz val="10"/>
      <name val="Calibri"/>
      <family val="2"/>
      <charset val="238"/>
      <scheme val="minor"/>
    </font>
    <font>
      <sz val="10"/>
      <name val="Calibri"/>
      <family val="2"/>
      <charset val="238"/>
      <scheme val="minor"/>
    </font>
    <font>
      <i/>
      <sz val="10"/>
      <name val="Calibri"/>
      <family val="2"/>
      <charset val="238"/>
      <scheme val="minor"/>
    </font>
    <font>
      <b/>
      <i/>
      <sz val="10"/>
      <name val="Calibri"/>
      <family val="2"/>
      <charset val="238"/>
      <scheme val="minor"/>
    </font>
    <font>
      <i/>
      <sz val="10"/>
      <name val="Calibri"/>
      <family val="2"/>
      <charset val="238"/>
    </font>
    <font>
      <sz val="12"/>
      <name val="Times New Roman CE"/>
      <charset val="238"/>
    </font>
    <font>
      <b/>
      <sz val="8"/>
      <color indexed="10"/>
      <name val="Calibri"/>
      <family val="2"/>
      <charset val="238"/>
    </font>
    <font>
      <i/>
      <sz val="8"/>
      <name val="Calibri"/>
      <family val="2"/>
      <charset val="238"/>
    </font>
    <font>
      <sz val="8"/>
      <color indexed="8"/>
      <name val="Calibri"/>
      <family val="2"/>
      <charset val="238"/>
    </font>
    <font>
      <b/>
      <sz val="16"/>
      <name val="Calibri"/>
      <family val="2"/>
      <charset val="238"/>
    </font>
    <font>
      <b/>
      <sz val="12"/>
      <name val="Calibri"/>
      <family val="2"/>
      <charset val="238"/>
    </font>
    <font>
      <sz val="10"/>
      <color theme="1"/>
      <name val="Times New Roman"/>
      <family val="1"/>
      <charset val="238"/>
    </font>
    <font>
      <sz val="10"/>
      <name val="Courier"/>
      <family val="1"/>
      <charset val="238"/>
    </font>
    <font>
      <sz val="10"/>
      <name val="Times New Roman"/>
      <family val="1"/>
      <charset val="238"/>
    </font>
    <font>
      <b/>
      <sz val="12"/>
      <color theme="1"/>
      <name val="Times New Roman"/>
      <family val="1"/>
      <charset val="238"/>
    </font>
    <font>
      <sz val="8"/>
      <name val="Times New Roman"/>
      <family val="1"/>
      <charset val="238"/>
    </font>
    <font>
      <b/>
      <sz val="10"/>
      <name val="Times New Roman"/>
      <family val="1"/>
      <charset val="238"/>
    </font>
    <font>
      <sz val="10"/>
      <color indexed="8"/>
      <name val="Times New Roman"/>
      <family val="1"/>
      <charset val="238"/>
    </font>
    <font>
      <b/>
      <sz val="9"/>
      <name val="Arial CE"/>
      <family val="2"/>
      <charset val="238"/>
    </font>
    <font>
      <b/>
      <i/>
      <sz val="12"/>
      <name val="Arial CE"/>
      <family val="2"/>
      <charset val="238"/>
    </font>
  </fonts>
  <fills count="16">
    <fill>
      <patternFill patternType="none"/>
    </fill>
    <fill>
      <patternFill patternType="gray125"/>
    </fill>
    <fill>
      <patternFill patternType="solid">
        <fgColor indexed="9"/>
        <bgColor indexed="64"/>
      </patternFill>
    </fill>
    <fill>
      <patternFill patternType="solid">
        <fgColor rgb="FFC0C0C0"/>
        <bgColor indexed="64"/>
      </patternFill>
    </fill>
    <fill>
      <patternFill patternType="solid">
        <fgColor rgb="FFFFFFCC"/>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9" tint="0.79998168889431442"/>
        <bgColor indexed="64"/>
      </patternFill>
    </fill>
    <fill>
      <patternFill patternType="solid">
        <fgColor rgb="FFFFC000"/>
        <bgColor indexed="64"/>
      </patternFill>
    </fill>
    <fill>
      <patternFill patternType="solid">
        <fgColor rgb="FFFFFF00"/>
        <bgColor indexed="64"/>
      </patternFill>
    </fill>
    <fill>
      <patternFill patternType="solid">
        <fgColor indexed="22"/>
        <bgColor indexed="31"/>
      </patternFill>
    </fill>
    <fill>
      <patternFill patternType="solid">
        <fgColor rgb="FF002776"/>
        <bgColor indexed="64"/>
      </patternFill>
    </fill>
    <fill>
      <patternFill patternType="solid">
        <fgColor rgb="FFA5ACAF"/>
        <bgColor indexed="64"/>
      </patternFill>
    </fill>
    <fill>
      <patternFill patternType="solid">
        <fgColor indexed="22"/>
        <bgColor indexed="64"/>
      </patternFill>
    </fill>
    <fill>
      <patternFill patternType="solid">
        <fgColor theme="0" tint="-0.14999847407452621"/>
        <bgColor indexed="64"/>
      </patternFill>
    </fill>
    <fill>
      <patternFill patternType="solid">
        <fgColor rgb="FF99CCFF"/>
        <bgColor indexed="64"/>
      </patternFill>
    </fill>
  </fills>
  <borders count="141">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auto="1"/>
      </left>
      <right/>
      <top style="thin">
        <color indexed="64"/>
      </top>
      <bottom/>
      <diagonal/>
    </border>
    <border>
      <left style="thin">
        <color auto="1"/>
      </left>
      <right style="thin">
        <color auto="1"/>
      </right>
      <top style="thin">
        <color indexed="64"/>
      </top>
      <bottom/>
      <diagonal/>
    </border>
    <border>
      <left style="thin">
        <color auto="1"/>
      </left>
      <right style="thin">
        <color auto="1"/>
      </right>
      <top style="thin">
        <color indexed="64"/>
      </top>
      <bottom style="thin">
        <color indexed="64"/>
      </bottom>
      <diagonal/>
    </border>
    <border>
      <left style="thin">
        <color auto="1"/>
      </left>
      <right style="thin">
        <color auto="1"/>
      </right>
      <top/>
      <bottom style="thin">
        <color indexed="64"/>
      </bottom>
      <diagonal/>
    </border>
    <border>
      <left style="thin">
        <color auto="1"/>
      </left>
      <right/>
      <top style="thin">
        <color indexed="64"/>
      </top>
      <bottom style="thin">
        <color indexed="64"/>
      </bottom>
      <diagonal/>
    </border>
    <border>
      <left/>
      <right style="thin">
        <color auto="1"/>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auto="1"/>
      </top>
      <bottom style="thin">
        <color indexed="64"/>
      </bottom>
      <diagonal/>
    </border>
    <border>
      <left style="thin">
        <color indexed="64"/>
      </left>
      <right style="thin">
        <color indexed="64"/>
      </right>
      <top style="thin">
        <color auto="1"/>
      </top>
      <bottom style="thin">
        <color indexed="64"/>
      </bottom>
      <diagonal/>
    </border>
    <border>
      <left style="thin">
        <color auto="1"/>
      </left>
      <right style="thin">
        <color auto="1"/>
      </right>
      <top style="thin">
        <color auto="1"/>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medium">
        <color auto="1"/>
      </left>
      <right/>
      <top/>
      <bottom style="double">
        <color auto="1"/>
      </bottom>
      <diagonal/>
    </border>
    <border>
      <left/>
      <right/>
      <top/>
      <bottom style="double">
        <color auto="1"/>
      </bottom>
      <diagonal/>
    </border>
    <border>
      <left/>
      <right style="medium">
        <color auto="1"/>
      </right>
      <top/>
      <bottom style="double">
        <color auto="1"/>
      </bottom>
      <diagonal/>
    </border>
    <border>
      <left style="medium">
        <color auto="1"/>
      </left>
      <right style="thin">
        <color auto="1"/>
      </right>
      <top style="double">
        <color auto="1"/>
      </top>
      <bottom/>
      <diagonal/>
    </border>
    <border>
      <left/>
      <right/>
      <top style="double">
        <color auto="1"/>
      </top>
      <bottom/>
      <diagonal/>
    </border>
    <border>
      <left style="medium">
        <color auto="1"/>
      </left>
      <right style="thin">
        <color auto="1"/>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auto="1"/>
      </bottom>
      <diagonal/>
    </border>
    <border>
      <left style="medium">
        <color auto="1"/>
      </left>
      <right style="medium">
        <color auto="1"/>
      </right>
      <top/>
      <bottom/>
      <diagonal/>
    </border>
    <border>
      <left style="medium">
        <color indexed="64"/>
      </left>
      <right style="medium">
        <color indexed="64"/>
      </right>
      <top/>
      <bottom style="thin">
        <color auto="1"/>
      </bottom>
      <diagonal/>
    </border>
    <border>
      <left style="medium">
        <color auto="1"/>
      </left>
      <right style="thin">
        <color indexed="64"/>
      </right>
      <top/>
      <bottom style="thin">
        <color indexed="64"/>
      </bottom>
      <diagonal/>
    </border>
    <border>
      <left style="medium">
        <color indexed="64"/>
      </left>
      <right style="thin">
        <color indexed="64"/>
      </right>
      <top style="thin">
        <color indexed="64"/>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thin">
        <color auto="1"/>
      </right>
      <top/>
      <bottom style="medium">
        <color auto="1"/>
      </bottom>
      <diagonal/>
    </border>
    <border>
      <left/>
      <right style="medium">
        <color auto="1"/>
      </right>
      <top style="double">
        <color auto="1"/>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auto="1"/>
      </left>
      <right style="medium">
        <color auto="1"/>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right style="thin">
        <color auto="1"/>
      </right>
      <top style="medium">
        <color indexed="64"/>
      </top>
      <bottom style="medium">
        <color auto="1"/>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right/>
      <top style="medium">
        <color indexed="64"/>
      </top>
      <bottom/>
      <diagonal/>
    </border>
    <border>
      <left/>
      <right style="medium">
        <color indexed="64"/>
      </right>
      <top style="medium">
        <color indexed="64"/>
      </top>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medium">
        <color indexed="8"/>
      </left>
      <right/>
      <top/>
      <bottom/>
      <diagonal/>
    </border>
    <border>
      <left/>
      <right style="medium">
        <color indexed="8"/>
      </right>
      <top/>
      <bottom/>
      <diagonal/>
    </border>
    <border>
      <left/>
      <right style="thin">
        <color indexed="8"/>
      </right>
      <top/>
      <bottom/>
      <diagonal/>
    </border>
    <border>
      <left style="thin">
        <color indexed="8"/>
      </left>
      <right style="thin">
        <color indexed="8"/>
      </right>
      <top/>
      <bottom/>
      <diagonal/>
    </border>
    <border>
      <left style="thin">
        <color indexed="8"/>
      </left>
      <right style="medium">
        <color indexed="8"/>
      </right>
      <top/>
      <bottom/>
      <diagonal/>
    </border>
    <border>
      <left style="medium">
        <color indexed="8"/>
      </left>
      <right/>
      <top style="medium">
        <color indexed="8"/>
      </top>
      <bottom style="thin">
        <color indexed="8"/>
      </bottom>
      <diagonal/>
    </border>
    <border>
      <left/>
      <right/>
      <top style="medium">
        <color indexed="8"/>
      </top>
      <bottom style="thin">
        <color indexed="8"/>
      </bottom>
      <diagonal/>
    </border>
    <border>
      <left/>
      <right style="medium">
        <color indexed="8"/>
      </right>
      <top style="medium">
        <color indexed="8"/>
      </top>
      <bottom style="thin">
        <color indexed="8"/>
      </bottom>
      <diagonal/>
    </border>
    <border>
      <left style="medium">
        <color indexed="8"/>
      </left>
      <right style="thin">
        <color indexed="8"/>
      </right>
      <top style="medium">
        <color indexed="8"/>
      </top>
      <bottom style="thin">
        <color indexed="8"/>
      </bottom>
      <diagonal/>
    </border>
    <border>
      <left/>
      <right style="thin">
        <color indexed="8"/>
      </right>
      <top style="medium">
        <color indexed="8"/>
      </top>
      <bottom style="thin">
        <color indexed="8"/>
      </bottom>
      <diagonal/>
    </border>
    <border>
      <left style="medium">
        <color indexed="8"/>
      </left>
      <right style="thin">
        <color indexed="8"/>
      </right>
      <top/>
      <bottom/>
      <diagonal/>
    </border>
    <border>
      <left style="thin">
        <color indexed="8"/>
      </left>
      <right style="thin">
        <color indexed="8"/>
      </right>
      <top style="thin">
        <color indexed="8"/>
      </top>
      <bottom/>
      <diagonal/>
    </border>
    <border>
      <left/>
      <right style="medium">
        <color indexed="8"/>
      </right>
      <top style="medium">
        <color indexed="64"/>
      </top>
      <bottom style="medium">
        <color indexed="64"/>
      </bottom>
      <diagonal/>
    </border>
    <border>
      <left style="medium">
        <color indexed="8"/>
      </left>
      <right/>
      <top style="medium">
        <color indexed="64"/>
      </top>
      <bottom style="medium">
        <color indexed="64"/>
      </bottom>
      <diagonal/>
    </border>
    <border>
      <left style="medium">
        <color indexed="8"/>
      </left>
      <right/>
      <top style="medium">
        <color indexed="8"/>
      </top>
      <bottom/>
      <diagonal/>
    </border>
    <border>
      <left/>
      <right style="thin">
        <color indexed="8"/>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style="thin">
        <color indexed="8"/>
      </top>
      <bottom/>
      <diagonal/>
    </border>
    <border>
      <left/>
      <right style="thin">
        <color indexed="8"/>
      </right>
      <top style="thin">
        <color indexed="8"/>
      </top>
      <bottom/>
      <diagonal/>
    </border>
    <border>
      <left/>
      <right/>
      <top style="thin">
        <color indexed="8"/>
      </top>
      <bottom/>
      <diagonal/>
    </border>
    <border>
      <left style="thin">
        <color indexed="8"/>
      </left>
      <right/>
      <top style="thin">
        <color indexed="8"/>
      </top>
      <bottom/>
      <diagonal/>
    </border>
    <border>
      <left/>
      <right style="medium">
        <color indexed="8"/>
      </right>
      <top style="thin">
        <color indexed="8"/>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style="thin">
        <color indexed="8"/>
      </top>
      <bottom style="thin">
        <color indexed="8"/>
      </bottom>
      <diagonal/>
    </border>
    <border>
      <left style="medium">
        <color indexed="8"/>
      </left>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8"/>
      </bottom>
      <diagonal/>
    </border>
    <border>
      <left/>
      <right style="medium">
        <color indexed="8"/>
      </right>
      <top style="thin">
        <color indexed="8"/>
      </top>
      <bottom style="thin">
        <color indexed="8"/>
      </bottom>
      <diagonal/>
    </border>
    <border>
      <left style="thin">
        <color indexed="8"/>
      </left>
      <right style="medium">
        <color indexed="8"/>
      </right>
      <top/>
      <bottom style="thin">
        <color indexed="8"/>
      </bottom>
      <diagonal/>
    </border>
    <border>
      <left style="medium">
        <color indexed="8"/>
      </left>
      <right style="medium">
        <color indexed="8"/>
      </right>
      <top style="thin">
        <color indexed="8"/>
      </top>
      <bottom/>
      <diagonal/>
    </border>
    <border>
      <left/>
      <right/>
      <top/>
      <bottom style="thin">
        <color indexed="8"/>
      </bottom>
      <diagonal/>
    </border>
    <border>
      <left style="medium">
        <color indexed="8"/>
      </left>
      <right/>
      <top/>
      <bottom style="thin">
        <color indexed="8"/>
      </bottom>
      <diagonal/>
    </border>
    <border>
      <left style="thin">
        <color indexed="8"/>
      </left>
      <right style="medium">
        <color indexed="8"/>
      </right>
      <top style="thin">
        <color indexed="8"/>
      </top>
      <bottom style="medium">
        <color indexed="8"/>
      </bottom>
      <diagonal/>
    </border>
    <border>
      <left style="medium">
        <color indexed="8"/>
      </left>
      <right/>
      <top style="thin">
        <color indexed="8"/>
      </top>
      <bottom style="medium">
        <color indexed="8"/>
      </bottom>
      <diagonal/>
    </border>
    <border>
      <left/>
      <right/>
      <top style="thin">
        <color indexed="8"/>
      </top>
      <bottom style="medium">
        <color indexed="8"/>
      </bottom>
      <diagonal/>
    </border>
    <border>
      <left/>
      <right style="thin">
        <color indexed="8"/>
      </right>
      <top style="thin">
        <color indexed="8"/>
      </top>
      <bottom style="medium">
        <color indexed="8"/>
      </bottom>
      <diagonal/>
    </border>
    <border>
      <left style="thin">
        <color indexed="8"/>
      </left>
      <right/>
      <top style="medium">
        <color indexed="8"/>
      </top>
      <bottom/>
      <diagonal/>
    </border>
    <border>
      <left style="thin">
        <color indexed="8"/>
      </left>
      <right/>
      <top style="thin">
        <color indexed="8"/>
      </top>
      <bottom style="medium">
        <color indexed="8"/>
      </bottom>
      <diagonal/>
    </border>
    <border>
      <left/>
      <right style="medium">
        <color indexed="8"/>
      </right>
      <top/>
      <bottom style="medium">
        <color indexed="8"/>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top/>
      <bottom/>
      <diagonal/>
    </border>
    <border>
      <left/>
      <right style="thin">
        <color indexed="64"/>
      </right>
      <top style="thin">
        <color indexed="64"/>
      </top>
      <bottom/>
      <diagonal/>
    </border>
  </borders>
  <cellStyleXfs count="17">
    <xf numFmtId="0" fontId="0" fillId="0" borderId="0"/>
    <xf numFmtId="0" fontId="2" fillId="0" borderId="0"/>
    <xf numFmtId="0" fontId="25" fillId="0" borderId="0"/>
    <xf numFmtId="0" fontId="37" fillId="0" borderId="0" applyNumberFormat="0" applyFill="0" applyBorder="0" applyAlignment="0" applyProtection="0"/>
    <xf numFmtId="44" fontId="38" fillId="0" borderId="0" applyFont="0" applyFill="0" applyBorder="0" applyAlignment="0" applyProtection="0"/>
    <xf numFmtId="0" fontId="46" fillId="0" borderId="0" applyNumberFormat="0" applyFill="0" applyBorder="0" applyAlignment="0" applyProtection="0">
      <alignment vertical="top"/>
      <protection locked="0"/>
    </xf>
    <xf numFmtId="0" fontId="1" fillId="0" borderId="0"/>
    <xf numFmtId="167" fontId="2" fillId="0" borderId="0" applyFont="0" applyFill="0" applyBorder="0" applyAlignment="0" applyProtection="0"/>
    <xf numFmtId="0" fontId="51" fillId="0" borderId="0"/>
    <xf numFmtId="0" fontId="25" fillId="0" borderId="0"/>
    <xf numFmtId="0" fontId="25" fillId="0" borderId="0"/>
    <xf numFmtId="0" fontId="25" fillId="0" borderId="0"/>
    <xf numFmtId="0" fontId="38" fillId="0" borderId="0" applyProtection="0"/>
    <xf numFmtId="0" fontId="25" fillId="0" borderId="0"/>
    <xf numFmtId="0" fontId="69" fillId="0" borderId="0"/>
    <xf numFmtId="0" fontId="76" fillId="0" borderId="0"/>
    <xf numFmtId="0" fontId="2" fillId="0" borderId="0"/>
  </cellStyleXfs>
  <cellXfs count="800">
    <xf numFmtId="0" fontId="0" fillId="0" borderId="0" xfId="0"/>
    <xf numFmtId="0" fontId="0" fillId="0" borderId="0" xfId="0" applyAlignment="1"/>
    <xf numFmtId="14" fontId="4" fillId="0" borderId="0" xfId="0" applyNumberFormat="1" applyFont="1" applyAlignment="1">
      <alignment horizontal="left"/>
    </xf>
    <xf numFmtId="0" fontId="3" fillId="0" borderId="0" xfId="0" applyFont="1" applyAlignment="1">
      <alignment horizontal="center"/>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9" fillId="0" borderId="6" xfId="0" applyFont="1" applyBorder="1"/>
    <xf numFmtId="0" fontId="9" fillId="0" borderId="0" xfId="0" applyFont="1" applyBorder="1" applyAlignment="1">
      <alignment vertical="center"/>
    </xf>
    <xf numFmtId="0" fontId="9" fillId="0" borderId="6" xfId="0" applyFont="1" applyBorder="1" applyAlignment="1">
      <alignment horizontal="right" vertical="center"/>
    </xf>
    <xf numFmtId="0" fontId="0" fillId="0" borderId="0" xfId="0" applyFont="1" applyBorder="1" applyAlignment="1">
      <alignment horizontal="right" vertical="center"/>
    </xf>
    <xf numFmtId="0" fontId="9" fillId="0" borderId="1" xfId="0" applyFont="1" applyBorder="1"/>
    <xf numFmtId="0" fontId="9" fillId="0" borderId="0" xfId="0" applyFont="1" applyBorder="1"/>
    <xf numFmtId="0" fontId="9" fillId="0" borderId="6" xfId="0" applyFont="1" applyBorder="1" applyAlignment="1"/>
    <xf numFmtId="0" fontId="9" fillId="0" borderId="0" xfId="0" applyFont="1" applyBorder="1" applyAlignment="1">
      <alignment horizontal="left" vertical="center"/>
    </xf>
    <xf numFmtId="0" fontId="9" fillId="0" borderId="6" xfId="0" applyFont="1" applyBorder="1" applyAlignment="1">
      <alignment vertical="center"/>
    </xf>
    <xf numFmtId="0" fontId="9" fillId="0" borderId="0" xfId="0" applyFont="1" applyFill="1" applyBorder="1" applyAlignment="1">
      <alignment horizontal="left" vertical="center"/>
    </xf>
    <xf numFmtId="0" fontId="0" fillId="0" borderId="6" xfId="0" applyFont="1" applyBorder="1" applyAlignment="1">
      <alignment vertical="center"/>
    </xf>
    <xf numFmtId="0" fontId="9" fillId="0" borderId="0" xfId="0" applyFont="1"/>
    <xf numFmtId="0" fontId="9" fillId="0" borderId="2" xfId="0" applyFont="1" applyBorder="1" applyAlignment="1">
      <alignment horizontal="right"/>
    </xf>
    <xf numFmtId="0" fontId="9" fillId="0" borderId="6" xfId="0" applyFont="1" applyBorder="1" applyAlignment="1">
      <alignment vertical="top"/>
    </xf>
    <xf numFmtId="14" fontId="9" fillId="0" borderId="6" xfId="0" applyNumberFormat="1" applyFont="1" applyBorder="1" applyAlignment="1">
      <alignment horizontal="center" vertical="top"/>
    </xf>
    <xf numFmtId="0" fontId="9" fillId="0" borderId="1" xfId="0" applyFont="1" applyBorder="1" applyAlignment="1">
      <alignment horizontal="left" vertical="center" indent="1"/>
    </xf>
    <xf numFmtId="0" fontId="9" fillId="0" borderId="9" xfId="0" applyFont="1" applyBorder="1" applyAlignment="1">
      <alignment horizontal="left" vertical="center" indent="1"/>
    </xf>
    <xf numFmtId="1" fontId="9"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9" fillId="0" borderId="6" xfId="0" applyFont="1" applyFill="1" applyBorder="1" applyAlignment="1">
      <alignment horizontal="left" vertical="center"/>
    </xf>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9"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9"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9"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9" fillId="0" borderId="18" xfId="0" applyFont="1" applyFill="1" applyBorder="1" applyAlignment="1">
      <alignment horizontal="left" vertical="top"/>
    </xf>
    <xf numFmtId="0" fontId="9"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9" fillId="0" borderId="14" xfId="0" applyFont="1" applyBorder="1" applyAlignment="1">
      <alignment horizontal="left" vertical="center" indent="1"/>
    </xf>
    <xf numFmtId="0" fontId="9" fillId="0" borderId="12" xfId="0" applyFont="1" applyBorder="1" applyAlignment="1">
      <alignment horizontal="left" vertical="center"/>
    </xf>
    <xf numFmtId="0" fontId="9" fillId="0" borderId="12" xfId="0" applyFont="1" applyBorder="1"/>
    <xf numFmtId="0" fontId="5" fillId="0" borderId="0" xfId="0" applyFont="1" applyAlignment="1">
      <alignment horizontal="left"/>
    </xf>
    <xf numFmtId="49" fontId="0" fillId="0" borderId="12" xfId="0" applyNumberFormat="1" applyBorder="1" applyAlignment="1">
      <alignment vertical="center"/>
    </xf>
    <xf numFmtId="0" fontId="0" fillId="0" borderId="21" xfId="0" applyBorder="1" applyAlignment="1">
      <alignment vertical="center"/>
    </xf>
    <xf numFmtId="49" fontId="9" fillId="0" borderId="6" xfId="0" applyNumberFormat="1" applyFont="1" applyBorder="1" applyAlignment="1">
      <alignment horizontal="left" vertical="center"/>
    </xf>
    <xf numFmtId="0" fontId="10" fillId="3" borderId="1" xfId="0" applyFont="1" applyFill="1" applyBorder="1" applyAlignment="1">
      <alignment horizontal="left" vertical="center" indent="1"/>
    </xf>
    <xf numFmtId="49" fontId="7" fillId="3" borderId="0" xfId="0" applyNumberFormat="1" applyFont="1" applyFill="1" applyBorder="1" applyAlignment="1">
      <alignment horizontal="left" vertical="center"/>
    </xf>
    <xf numFmtId="0" fontId="0" fillId="3" borderId="1" xfId="0" applyFont="1" applyFill="1" applyBorder="1" applyAlignment="1">
      <alignment horizontal="left" vertical="center" indent="1"/>
    </xf>
    <xf numFmtId="0" fontId="9" fillId="3" borderId="0" xfId="0" applyFont="1" applyFill="1" applyBorder="1" applyAlignment="1">
      <alignment horizontal="left" vertical="center"/>
    </xf>
    <xf numFmtId="0" fontId="0" fillId="3" borderId="9" xfId="0" applyFont="1" applyFill="1" applyBorder="1" applyAlignment="1">
      <alignment horizontal="left" vertical="center" indent="1"/>
    </xf>
    <xf numFmtId="0" fontId="0" fillId="3" borderId="6" xfId="0" applyFont="1" applyFill="1" applyBorder="1"/>
    <xf numFmtId="49" fontId="9" fillId="3" borderId="6" xfId="0" applyNumberFormat="1" applyFont="1" applyFill="1" applyBorder="1" applyAlignment="1">
      <alignment horizontal="left" vertical="center"/>
    </xf>
    <xf numFmtId="0" fontId="9" fillId="3" borderId="6" xfId="0" applyFont="1" applyFill="1" applyBorder="1"/>
    <xf numFmtId="0" fontId="9" fillId="3" borderId="6" xfId="0" applyFont="1" applyFill="1" applyBorder="1" applyAlignment="1"/>
    <xf numFmtId="0" fontId="9" fillId="3" borderId="8" xfId="0" applyFont="1" applyFill="1" applyBorder="1" applyAlignment="1"/>
    <xf numFmtId="49" fontId="9" fillId="0" borderId="0" xfId="0" applyNumberFormat="1" applyFont="1" applyBorder="1" applyAlignment="1">
      <alignment horizontal="left" vertical="center"/>
    </xf>
    <xf numFmtId="49" fontId="9" fillId="0" borderId="6" xfId="0" applyNumberFormat="1" applyFont="1" applyBorder="1" applyAlignment="1">
      <alignment horizontal="right" vertical="center"/>
    </xf>
    <xf numFmtId="49" fontId="0" fillId="0" borderId="0" xfId="0" applyNumberFormat="1"/>
    <xf numFmtId="4" fontId="0" fillId="0" borderId="0" xfId="0" applyNumberFormat="1"/>
    <xf numFmtId="4" fontId="0" fillId="0" borderId="0" xfId="0" applyNumberFormat="1" applyAlignment="1"/>
    <xf numFmtId="3" fontId="0" fillId="0" borderId="26" xfId="0" applyNumberFormat="1" applyBorder="1"/>
    <xf numFmtId="3" fontId="0" fillId="4" borderId="30" xfId="0" applyNumberFormat="1" applyFill="1" applyBorder="1" applyAlignment="1"/>
    <xf numFmtId="3" fontId="8" fillId="3" borderId="27" xfId="0" applyNumberFormat="1" applyFont="1" applyFill="1" applyBorder="1" applyAlignment="1">
      <alignment vertical="center"/>
    </xf>
    <xf numFmtId="3" fontId="8" fillId="3" borderId="18" xfId="0" applyNumberFormat="1" applyFont="1" applyFill="1" applyBorder="1" applyAlignment="1">
      <alignment vertical="center"/>
    </xf>
    <xf numFmtId="3" fontId="8" fillId="3" borderId="18" xfId="0" applyNumberFormat="1" applyFont="1" applyFill="1" applyBorder="1" applyAlignment="1">
      <alignment vertical="center" wrapText="1"/>
    </xf>
    <xf numFmtId="3" fontId="8" fillId="3" borderId="28" xfId="0" applyNumberFormat="1" applyFont="1" applyFill="1" applyBorder="1" applyAlignment="1">
      <alignment horizontal="center" vertical="center" wrapText="1"/>
    </xf>
    <xf numFmtId="3" fontId="0" fillId="0" borderId="31" xfId="0" applyNumberFormat="1" applyBorder="1" applyAlignment="1"/>
    <xf numFmtId="3" fontId="0" fillId="0" borderId="29" xfId="0" applyNumberFormat="1" applyBorder="1" applyAlignment="1"/>
    <xf numFmtId="0" fontId="3" fillId="0" borderId="0" xfId="0" applyFont="1" applyAlignment="1">
      <alignment horizontal="center" shrinkToFit="1"/>
    </xf>
    <xf numFmtId="3" fontId="11" fillId="3" borderId="28" xfId="0" applyNumberFormat="1" applyFont="1" applyFill="1" applyBorder="1" applyAlignment="1">
      <alignment horizontal="center" vertical="center" wrapText="1" shrinkToFit="1"/>
    </xf>
    <xf numFmtId="3" fontId="8" fillId="3" borderId="28" xfId="0" applyNumberFormat="1" applyFont="1" applyFill="1" applyBorder="1" applyAlignment="1">
      <alignment horizontal="center" vertical="center" wrapText="1" shrinkToFit="1"/>
    </xf>
    <xf numFmtId="3" fontId="4" fillId="0" borderId="29" xfId="0" applyNumberFormat="1" applyFont="1" applyBorder="1" applyAlignment="1">
      <alignment horizontal="right" wrapText="1" shrinkToFit="1"/>
    </xf>
    <xf numFmtId="3" fontId="4" fillId="0" borderId="29" xfId="0" applyNumberFormat="1" applyFont="1" applyBorder="1" applyAlignment="1">
      <alignment horizontal="right" shrinkToFit="1"/>
    </xf>
    <xf numFmtId="3" fontId="0" fillId="0" borderId="29" xfId="0" applyNumberFormat="1" applyBorder="1" applyAlignment="1">
      <alignment shrinkToFit="1"/>
    </xf>
    <xf numFmtId="3" fontId="0" fillId="4" borderId="30" xfId="0" applyNumberFormat="1" applyFill="1" applyBorder="1" applyAlignment="1">
      <alignment wrapText="1" shrinkToFit="1"/>
    </xf>
    <xf numFmtId="3" fontId="0" fillId="4" borderId="30" xfId="0" applyNumberFormat="1" applyFill="1" applyBorder="1" applyAlignment="1">
      <alignment shrinkToFit="1"/>
    </xf>
    <xf numFmtId="0" fontId="5" fillId="3" borderId="11" xfId="0" applyFont="1" applyFill="1" applyBorder="1" applyAlignment="1">
      <alignment horizontal="left" vertical="center" indent="1"/>
    </xf>
    <xf numFmtId="0" fontId="6" fillId="3" borderId="7" xfId="0" applyFont="1" applyFill="1" applyBorder="1" applyAlignment="1">
      <alignment horizontal="left" vertical="center"/>
    </xf>
    <xf numFmtId="0" fontId="0" fillId="3" borderId="7" xfId="0" applyFill="1" applyBorder="1" applyAlignment="1">
      <alignment horizontal="left" vertical="center"/>
    </xf>
    <xf numFmtId="4" fontId="5"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xf numFmtId="49" fontId="9" fillId="3" borderId="13" xfId="0" applyNumberFormat="1" applyFont="1" applyFill="1" applyBorder="1" applyAlignment="1">
      <alignment horizontal="left" vertical="center"/>
    </xf>
    <xf numFmtId="0" fontId="7" fillId="0" borderId="0" xfId="0" applyFont="1"/>
    <xf numFmtId="0" fontId="16" fillId="0" borderId="26" xfId="0" applyFont="1" applyBorder="1" applyAlignment="1">
      <alignment horizontal="center" vertical="center" wrapText="1"/>
    </xf>
    <xf numFmtId="0" fontId="8" fillId="0" borderId="26" xfId="0" applyFont="1" applyBorder="1" applyAlignment="1">
      <alignment vertical="center"/>
    </xf>
    <xf numFmtId="0" fontId="8" fillId="0" borderId="26" xfId="0" applyFont="1" applyBorder="1"/>
    <xf numFmtId="49" fontId="8" fillId="0" borderId="26" xfId="0" applyNumberFormat="1" applyFont="1" applyBorder="1" applyAlignment="1">
      <alignment vertical="center"/>
    </xf>
    <xf numFmtId="0" fontId="16" fillId="3" borderId="36"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8" fillId="4" borderId="10" xfId="0" applyFont="1" applyFill="1" applyBorder="1"/>
    <xf numFmtId="0" fontId="8" fillId="4" borderId="6" xfId="0" applyFont="1" applyFill="1" applyBorder="1"/>
    <xf numFmtId="0" fontId="16" fillId="3" borderId="35" xfId="0" applyFont="1" applyFill="1" applyBorder="1" applyAlignment="1">
      <alignment horizontal="center" vertical="center" wrapText="1"/>
    </xf>
    <xf numFmtId="49" fontId="8" fillId="0" borderId="36" xfId="0" applyNumberFormat="1" applyFont="1" applyBorder="1" applyAlignment="1">
      <alignment vertical="center"/>
    </xf>
    <xf numFmtId="49" fontId="8" fillId="0" borderId="10" xfId="0" applyNumberFormat="1" applyFont="1" applyBorder="1" applyAlignment="1">
      <alignment vertical="center"/>
    </xf>
    <xf numFmtId="4" fontId="8" fillId="0" borderId="35" xfId="0" applyNumberFormat="1" applyFont="1" applyBorder="1" applyAlignment="1">
      <alignment horizontal="center" vertical="center"/>
    </xf>
    <xf numFmtId="4" fontId="8" fillId="0" borderId="35" xfId="0" applyNumberFormat="1" applyFont="1" applyBorder="1" applyAlignment="1">
      <alignment vertical="center"/>
    </xf>
    <xf numFmtId="4" fontId="8" fillId="0" borderId="33" xfId="0" applyNumberFormat="1" applyFont="1" applyBorder="1" applyAlignment="1">
      <alignment horizontal="center" vertical="center"/>
    </xf>
    <xf numFmtId="4" fontId="8" fillId="0" borderId="33" xfId="0" applyNumberFormat="1" applyFont="1" applyBorder="1" applyAlignment="1">
      <alignment vertical="center"/>
    </xf>
    <xf numFmtId="4" fontId="8" fillId="0" borderId="38" xfId="0" applyNumberFormat="1" applyFont="1" applyBorder="1" applyAlignment="1">
      <alignment horizontal="center" vertical="center"/>
    </xf>
    <xf numFmtId="4" fontId="8" fillId="0" borderId="38" xfId="0" applyNumberFormat="1" applyFont="1" applyBorder="1" applyAlignment="1">
      <alignment vertical="center"/>
    </xf>
    <xf numFmtId="4" fontId="8" fillId="4" borderId="38" xfId="0" applyNumberFormat="1" applyFont="1" applyFill="1" applyBorder="1" applyAlignment="1">
      <alignment horizontal="center"/>
    </xf>
    <xf numFmtId="4" fontId="8" fillId="4" borderId="38" xfId="0" applyNumberFormat="1" applyFont="1" applyFill="1" applyBorder="1" applyAlignment="1"/>
    <xf numFmtId="49" fontId="0" fillId="0" borderId="1" xfId="0" applyNumberFormat="1" applyBorder="1"/>
    <xf numFmtId="49" fontId="0" fillId="0" borderId="14" xfId="0" applyNumberFormat="1" applyBorder="1" applyAlignment="1">
      <alignment horizontal="left" vertical="center" indent="1"/>
    </xf>
    <xf numFmtId="0" fontId="17" fillId="0" borderId="0" xfId="0" applyFont="1"/>
    <xf numFmtId="0" fontId="17" fillId="0" borderId="26" xfId="0" applyFont="1" applyBorder="1" applyAlignment="1">
      <alignment vertical="top"/>
    </xf>
    <xf numFmtId="0" fontId="0" fillId="3" borderId="10" xfId="0" applyFill="1" applyBorder="1" applyAlignment="1">
      <alignment vertical="top"/>
    </xf>
    <xf numFmtId="0" fontId="17" fillId="0" borderId="34" xfId="0" applyFont="1" applyBorder="1" applyAlignment="1">
      <alignment vertical="top" shrinkToFit="1"/>
    </xf>
    <xf numFmtId="0" fontId="17" fillId="0" borderId="33" xfId="0" applyFont="1" applyBorder="1" applyAlignment="1">
      <alignment vertical="top" shrinkToFit="1"/>
    </xf>
    <xf numFmtId="0" fontId="17" fillId="0" borderId="26" xfId="0" applyFont="1" applyBorder="1" applyAlignment="1">
      <alignment vertical="top" shrinkToFit="1"/>
    </xf>
    <xf numFmtId="0" fontId="0" fillId="3" borderId="37" xfId="0" applyFill="1" applyBorder="1" applyAlignment="1">
      <alignment vertical="top" shrinkToFit="1"/>
    </xf>
    <xf numFmtId="0" fontId="0" fillId="3" borderId="38" xfId="0" applyFill="1" applyBorder="1" applyAlignment="1">
      <alignment vertical="top" shrinkToFit="1"/>
    </xf>
    <xf numFmtId="0" fontId="0" fillId="3" borderId="10" xfId="0" applyFill="1" applyBorder="1" applyAlignment="1">
      <alignment vertical="top" shrinkToFit="1"/>
    </xf>
    <xf numFmtId="164" fontId="17" fillId="0" borderId="33" xfId="0" applyNumberFormat="1" applyFont="1" applyBorder="1" applyAlignment="1">
      <alignment vertical="top" shrinkToFit="1"/>
    </xf>
    <xf numFmtId="164" fontId="18" fillId="0" borderId="33" xfId="0" applyNumberFormat="1" applyFont="1" applyBorder="1" applyAlignment="1">
      <alignment vertical="top" wrapText="1" shrinkToFit="1"/>
    </xf>
    <xf numFmtId="164" fontId="0" fillId="3" borderId="38" xfId="0" applyNumberFormat="1" applyFill="1" applyBorder="1" applyAlignment="1">
      <alignment vertical="top" shrinkToFit="1"/>
    </xf>
    <xf numFmtId="164" fontId="19" fillId="0" borderId="33" xfId="0" applyNumberFormat="1" applyFont="1" applyBorder="1" applyAlignment="1">
      <alignment vertical="top" wrapText="1" shrinkToFit="1"/>
    </xf>
    <xf numFmtId="4" fontId="0" fillId="3" borderId="38" xfId="0" applyNumberFormat="1" applyFill="1" applyBorder="1" applyAlignment="1">
      <alignment vertical="top" shrinkToFit="1"/>
    </xf>
    <xf numFmtId="0" fontId="17" fillId="0" borderId="10" xfId="0" applyFont="1" applyBorder="1" applyAlignment="1">
      <alignment vertical="top"/>
    </xf>
    <xf numFmtId="164" fontId="18" fillId="0" borderId="38" xfId="0" applyNumberFormat="1" applyFont="1" applyBorder="1" applyAlignment="1">
      <alignment vertical="top" wrapText="1" shrinkToFit="1"/>
    </xf>
    <xf numFmtId="4" fontId="17" fillId="0" borderId="38" xfId="0" applyNumberFormat="1" applyFont="1" applyBorder="1" applyAlignment="1">
      <alignment vertical="top" shrinkToFit="1"/>
    </xf>
    <xf numFmtId="0" fontId="17" fillId="0" borderId="38" xfId="0" applyFont="1" applyBorder="1" applyAlignment="1">
      <alignment vertical="top" shrinkToFit="1"/>
    </xf>
    <xf numFmtId="0" fontId="17" fillId="0" borderId="10" xfId="0" applyFont="1" applyBorder="1" applyAlignment="1">
      <alignment vertical="top" shrinkToFit="1"/>
    </xf>
    <xf numFmtId="49" fontId="0" fillId="0" borderId="0" xfId="0" applyNumberFormat="1" applyAlignment="1">
      <alignment horizontal="left" vertical="top" wrapText="1"/>
    </xf>
    <xf numFmtId="49" fontId="0" fillId="0" borderId="0" xfId="0" applyNumberFormat="1" applyAlignment="1">
      <alignment horizontal="left" wrapText="1"/>
    </xf>
    <xf numFmtId="4" fontId="17" fillId="0" borderId="33" xfId="0" applyNumberFormat="1" applyFont="1" applyBorder="1" applyAlignment="1">
      <alignment vertical="top" shrinkToFit="1"/>
    </xf>
    <xf numFmtId="0" fontId="21" fillId="0" borderId="1" xfId="0" applyFont="1" applyBorder="1" applyAlignment="1"/>
    <xf numFmtId="0" fontId="21" fillId="0" borderId="0" xfId="0" applyFont="1" applyBorder="1" applyAlignment="1"/>
    <xf numFmtId="0" fontId="21" fillId="0" borderId="0" xfId="0" applyFont="1" applyBorder="1"/>
    <xf numFmtId="0" fontId="21" fillId="0" borderId="0" xfId="0" applyFont="1" applyBorder="1" applyAlignment="1">
      <alignment horizontal="center" vertical="center"/>
    </xf>
    <xf numFmtId="3" fontId="22" fillId="0" borderId="2" xfId="0" applyNumberFormat="1" applyFont="1" applyBorder="1" applyAlignment="1">
      <alignment horizontal="center" vertical="center"/>
    </xf>
    <xf numFmtId="0" fontId="24" fillId="0" borderId="2" xfId="0" applyFont="1" applyBorder="1" applyAlignment="1">
      <alignment vertical="center"/>
    </xf>
    <xf numFmtId="0" fontId="21" fillId="0" borderId="1" xfId="0" applyFont="1" applyBorder="1"/>
    <xf numFmtId="0" fontId="21" fillId="0" borderId="2" xfId="0" applyFont="1" applyBorder="1" applyAlignment="1">
      <alignment vertical="center"/>
    </xf>
    <xf numFmtId="0" fontId="0" fillId="0" borderId="44" xfId="0" applyFont="1" applyBorder="1"/>
    <xf numFmtId="0" fontId="0" fillId="0" borderId="45" xfId="0" applyFont="1" applyBorder="1"/>
    <xf numFmtId="0" fontId="0" fillId="0" borderId="46" xfId="0" applyFont="1" applyBorder="1"/>
    <xf numFmtId="0" fontId="0" fillId="0" borderId="47" xfId="0" applyFont="1" applyBorder="1"/>
    <xf numFmtId="0" fontId="25" fillId="0" borderId="48" xfId="0" applyFont="1" applyFill="1" applyBorder="1"/>
    <xf numFmtId="0" fontId="25" fillId="0" borderId="2" xfId="0" applyFont="1" applyBorder="1" applyAlignment="1">
      <alignment horizontal="center" vertical="center"/>
    </xf>
    <xf numFmtId="0" fontId="0" fillId="0" borderId="49" xfId="0" applyFont="1" applyBorder="1" applyAlignment="1">
      <alignment horizontal="left" vertical="center"/>
    </xf>
    <xf numFmtId="0" fontId="25" fillId="0" borderId="0" xfId="0" applyFont="1" applyFill="1" applyBorder="1" applyAlignment="1">
      <alignment horizontal="left" vertical="center"/>
    </xf>
    <xf numFmtId="0" fontId="26" fillId="5" borderId="11" xfId="0" applyFont="1" applyFill="1" applyBorder="1" applyAlignment="1">
      <alignment horizontal="left" vertical="center"/>
    </xf>
    <xf numFmtId="0" fontId="26" fillId="5" borderId="7" xfId="0" applyFont="1" applyFill="1" applyBorder="1" applyAlignment="1">
      <alignment horizontal="left" vertical="center"/>
    </xf>
    <xf numFmtId="3" fontId="26" fillId="5" borderId="13" xfId="0" applyNumberFormat="1" applyFont="1" applyFill="1" applyBorder="1" applyAlignment="1">
      <alignment horizontal="right" vertical="center" indent="4"/>
    </xf>
    <xf numFmtId="0" fontId="0" fillId="0" borderId="0" xfId="0" applyFill="1" applyAlignment="1">
      <alignment horizontal="left" vertical="center"/>
    </xf>
    <xf numFmtId="0" fontId="0" fillId="0" borderId="0" xfId="0" applyAlignment="1">
      <alignment horizontal="left" vertical="center"/>
    </xf>
    <xf numFmtId="0" fontId="27" fillId="0" borderId="11" xfId="0" applyFont="1" applyBorder="1" applyAlignment="1">
      <alignment horizontal="left" vertical="center"/>
    </xf>
    <xf numFmtId="0" fontId="28" fillId="0" borderId="7" xfId="0" applyFont="1" applyFill="1" applyBorder="1" applyAlignment="1">
      <alignment horizontal="left" vertical="center"/>
    </xf>
    <xf numFmtId="0" fontId="29" fillId="6" borderId="50" xfId="0" applyFont="1" applyFill="1" applyBorder="1" applyAlignment="1">
      <alignment horizontal="left" vertical="center"/>
    </xf>
    <xf numFmtId="0" fontId="29" fillId="6" borderId="11" xfId="0" applyFont="1" applyFill="1" applyBorder="1" applyAlignment="1">
      <alignment horizontal="left" vertical="center"/>
    </xf>
    <xf numFmtId="0" fontId="27" fillId="0" borderId="20" xfId="0" applyFont="1" applyBorder="1" applyAlignment="1">
      <alignment horizontal="center" vertical="center" textRotation="90"/>
    </xf>
    <xf numFmtId="0" fontId="30" fillId="0" borderId="51" xfId="0" applyFont="1" applyFill="1" applyBorder="1" applyAlignment="1">
      <alignment horizontal="center" vertical="center" textRotation="90" wrapText="1"/>
    </xf>
    <xf numFmtId="49" fontId="31" fillId="0" borderId="52" xfId="0" applyNumberFormat="1" applyFont="1" applyFill="1" applyBorder="1" applyAlignment="1">
      <alignment horizontal="left" vertical="center"/>
    </xf>
    <xf numFmtId="0" fontId="25" fillId="0" borderId="53" xfId="0" applyFont="1" applyFill="1" applyBorder="1" applyAlignment="1">
      <alignment horizontal="left" vertical="center"/>
    </xf>
    <xf numFmtId="4" fontId="25" fillId="0" borderId="54" xfId="0" applyNumberFormat="1" applyFont="1" applyFill="1" applyBorder="1" applyAlignment="1">
      <alignment horizontal="right" vertical="center" indent="4"/>
    </xf>
    <xf numFmtId="0" fontId="0" fillId="0" borderId="0" xfId="0" applyFill="1"/>
    <xf numFmtId="0" fontId="27" fillId="0" borderId="1" xfId="0" applyFont="1" applyBorder="1" applyAlignment="1">
      <alignment horizontal="center" vertical="center" textRotation="90"/>
    </xf>
    <xf numFmtId="0" fontId="30" fillId="0" borderId="55" xfId="0" applyFont="1" applyFill="1" applyBorder="1" applyAlignment="1">
      <alignment horizontal="center" vertical="center" textRotation="90" wrapText="1"/>
    </xf>
    <xf numFmtId="49" fontId="31" fillId="0" borderId="37" xfId="0" applyNumberFormat="1" applyFont="1" applyFill="1" applyBorder="1" applyAlignment="1">
      <alignment horizontal="left" vertical="center"/>
    </xf>
    <xf numFmtId="0" fontId="25" fillId="0" borderId="42" xfId="0" applyFont="1" applyFill="1" applyBorder="1" applyAlignment="1">
      <alignment horizontal="left" vertical="center"/>
    </xf>
    <xf numFmtId="4" fontId="25" fillId="0" borderId="56" xfId="0" applyNumberFormat="1" applyFont="1" applyFill="1" applyBorder="1" applyAlignment="1">
      <alignment horizontal="right" vertical="center" indent="4"/>
    </xf>
    <xf numFmtId="0" fontId="30" fillId="0" borderId="7" xfId="0" applyFont="1" applyFill="1" applyBorder="1" applyAlignment="1">
      <alignment horizontal="center" vertical="center" textRotation="90"/>
    </xf>
    <xf numFmtId="0" fontId="0" fillId="0" borderId="7" xfId="0" applyFont="1" applyBorder="1" applyAlignment="1">
      <alignment horizontal="left" vertical="center"/>
    </xf>
    <xf numFmtId="3" fontId="30" fillId="0" borderId="13" xfId="0" applyNumberFormat="1" applyFont="1" applyFill="1" applyBorder="1" applyAlignment="1">
      <alignment horizontal="right" vertical="center" indent="4"/>
    </xf>
    <xf numFmtId="0" fontId="27" fillId="7" borderId="11" xfId="0" applyFont="1" applyFill="1" applyBorder="1" applyAlignment="1">
      <alignment horizontal="left" vertical="center"/>
    </xf>
    <xf numFmtId="0" fontId="30" fillId="7" borderId="7" xfId="0" applyFont="1" applyFill="1" applyBorder="1" applyAlignment="1">
      <alignment horizontal="center" vertical="center" textRotation="90"/>
    </xf>
    <xf numFmtId="0" fontId="0" fillId="7" borderId="7" xfId="0" applyFont="1" applyFill="1" applyBorder="1" applyAlignment="1">
      <alignment horizontal="left" vertical="center"/>
    </xf>
    <xf numFmtId="0" fontId="32" fillId="7" borderId="7" xfId="0" applyFont="1" applyFill="1" applyBorder="1" applyAlignment="1">
      <alignment horizontal="left" vertical="center"/>
    </xf>
    <xf numFmtId="4" fontId="28" fillId="7" borderId="13" xfId="0" applyNumberFormat="1" applyFont="1" applyFill="1" applyBorder="1" applyAlignment="1">
      <alignment horizontal="right" vertical="center" indent="4"/>
    </xf>
    <xf numFmtId="0" fontId="0" fillId="0" borderId="0" xfId="0" applyFont="1" applyBorder="1"/>
    <xf numFmtId="0" fontId="29" fillId="6" borderId="7" xfId="0" applyFont="1" applyFill="1" applyBorder="1" applyAlignment="1">
      <alignment horizontal="left" vertical="center"/>
    </xf>
    <xf numFmtId="0" fontId="29" fillId="6" borderId="50" xfId="0" applyFont="1" applyFill="1" applyBorder="1" applyAlignment="1">
      <alignment horizontal="center" vertical="center"/>
    </xf>
    <xf numFmtId="0" fontId="27" fillId="0" borderId="50" xfId="0" applyFont="1" applyBorder="1" applyAlignment="1">
      <alignment horizontal="left" vertical="center"/>
    </xf>
    <xf numFmtId="0" fontId="30" fillId="0" borderId="11" xfId="0" applyFont="1" applyFill="1" applyBorder="1" applyAlignment="1">
      <alignment horizontal="center" vertical="center"/>
    </xf>
    <xf numFmtId="0" fontId="30" fillId="0" borderId="50" xfId="0" applyFont="1" applyFill="1" applyBorder="1" applyAlignment="1">
      <alignment horizontal="left" vertical="center"/>
    </xf>
    <xf numFmtId="3" fontId="30" fillId="0" borderId="50" xfId="0" applyNumberFormat="1" applyFont="1" applyFill="1" applyBorder="1" applyAlignment="1">
      <alignment horizontal="right" vertical="center" indent="4"/>
    </xf>
    <xf numFmtId="0" fontId="33" fillId="0" borderId="57" xfId="0" applyFont="1" applyBorder="1" applyAlignment="1">
      <alignment horizontal="left" vertical="center"/>
    </xf>
    <xf numFmtId="165" fontId="25" fillId="0" borderId="38" xfId="0" applyNumberFormat="1" applyFont="1" applyFill="1" applyBorder="1" applyAlignment="1">
      <alignment horizontal="center" vertical="center"/>
    </xf>
    <xf numFmtId="3" fontId="25" fillId="0" borderId="38" xfId="0" applyNumberFormat="1" applyFont="1" applyFill="1" applyBorder="1" applyAlignment="1">
      <alignment horizontal="left" vertical="center"/>
    </xf>
    <xf numFmtId="0" fontId="25" fillId="0" borderId="8" xfId="0" applyFont="1" applyFill="1" applyBorder="1" applyAlignment="1">
      <alignment horizontal="left" vertical="center"/>
    </xf>
    <xf numFmtId="0" fontId="33" fillId="0" borderId="58" xfId="0" applyFont="1" applyBorder="1" applyAlignment="1">
      <alignment horizontal="left" vertical="center"/>
    </xf>
    <xf numFmtId="165" fontId="25" fillId="0" borderId="40" xfId="0" applyNumberFormat="1" applyFont="1" applyFill="1" applyBorder="1" applyAlignment="1">
      <alignment horizontal="center" vertical="center"/>
    </xf>
    <xf numFmtId="3" fontId="25" fillId="0" borderId="40" xfId="0" applyNumberFormat="1" applyFont="1" applyFill="1" applyBorder="1" applyAlignment="1">
      <alignment horizontal="left" vertical="center"/>
    </xf>
    <xf numFmtId="0" fontId="25" fillId="0" borderId="16" xfId="0" applyFont="1" applyFill="1" applyBorder="1" applyAlignment="1">
      <alignment horizontal="left" vertical="center"/>
    </xf>
    <xf numFmtId="4" fontId="25" fillId="0" borderId="59" xfId="0" applyNumberFormat="1" applyFont="1" applyFill="1" applyBorder="1" applyAlignment="1">
      <alignment horizontal="right" vertical="center" indent="4"/>
    </xf>
    <xf numFmtId="0" fontId="27" fillId="7" borderId="3" xfId="0" applyFont="1" applyFill="1" applyBorder="1" applyAlignment="1">
      <alignment horizontal="left" vertical="center"/>
    </xf>
    <xf numFmtId="0" fontId="30" fillId="7" borderId="4" xfId="0" applyFont="1" applyFill="1" applyBorder="1" applyAlignment="1">
      <alignment horizontal="center" vertical="center" textRotation="90"/>
    </xf>
    <xf numFmtId="0" fontId="0" fillId="7" borderId="4" xfId="0" applyFont="1" applyFill="1" applyBorder="1" applyAlignment="1">
      <alignment horizontal="left" vertical="center"/>
    </xf>
    <xf numFmtId="0" fontId="32" fillId="7" borderId="4" xfId="0" applyFont="1" applyFill="1" applyBorder="1" applyAlignment="1">
      <alignment horizontal="left" vertical="center"/>
    </xf>
    <xf numFmtId="4" fontId="28" fillId="7" borderId="5" xfId="0" applyNumberFormat="1" applyFont="1" applyFill="1" applyBorder="1" applyAlignment="1">
      <alignment horizontal="right" vertical="center" indent="4"/>
    </xf>
    <xf numFmtId="0" fontId="34" fillId="0" borderId="11" xfId="0" applyFont="1" applyFill="1" applyBorder="1" applyAlignment="1">
      <alignment vertical="center"/>
    </xf>
    <xf numFmtId="0" fontId="34" fillId="0" borderId="4" xfId="0" applyFont="1" applyFill="1" applyBorder="1" applyAlignment="1">
      <alignment vertical="center"/>
    </xf>
    <xf numFmtId="0" fontId="34" fillId="0" borderId="63" xfId="0" applyFont="1" applyFill="1" applyBorder="1" applyAlignment="1">
      <alignment vertical="center"/>
    </xf>
    <xf numFmtId="166" fontId="35" fillId="8" borderId="5" xfId="0" applyNumberFormat="1" applyFont="1" applyFill="1" applyBorder="1" applyAlignment="1">
      <alignment horizontal="right" vertical="center" indent="4"/>
    </xf>
    <xf numFmtId="0" fontId="0" fillId="0" borderId="64" xfId="0" applyFont="1" applyBorder="1"/>
    <xf numFmtId="4" fontId="25" fillId="0" borderId="0" xfId="2" applyNumberFormat="1" applyFill="1" applyBorder="1"/>
    <xf numFmtId="3" fontId="6" fillId="0" borderId="0" xfId="2" applyNumberFormat="1" applyFont="1" applyFill="1" applyBorder="1" applyAlignment="1">
      <alignment horizontal="right"/>
    </xf>
    <xf numFmtId="0" fontId="0" fillId="5" borderId="11" xfId="0" applyFont="1" applyFill="1" applyBorder="1" applyAlignment="1">
      <alignment horizontal="left" vertical="center"/>
    </xf>
    <xf numFmtId="0" fontId="0" fillId="5" borderId="7" xfId="0" applyFont="1" applyFill="1" applyBorder="1" applyAlignment="1">
      <alignment horizontal="left" vertical="center"/>
    </xf>
    <xf numFmtId="3" fontId="25" fillId="5" borderId="13" xfId="0" applyNumberFormat="1" applyFont="1" applyFill="1" applyBorder="1" applyAlignment="1">
      <alignment horizontal="right" vertical="center" indent="4"/>
    </xf>
    <xf numFmtId="0" fontId="0" fillId="0" borderId="0" xfId="0" applyFont="1"/>
    <xf numFmtId="0" fontId="34" fillId="0" borderId="7" xfId="0" applyFont="1" applyFill="1" applyBorder="1" applyAlignment="1">
      <alignment vertical="center"/>
    </xf>
    <xf numFmtId="166" fontId="35" fillId="6" borderId="50" xfId="0" applyNumberFormat="1" applyFont="1" applyFill="1" applyBorder="1" applyAlignment="1">
      <alignment horizontal="right" vertical="center" indent="4"/>
    </xf>
    <xf numFmtId="166" fontId="36" fillId="6" borderId="50" xfId="0" applyNumberFormat="1" applyFont="1" applyFill="1" applyBorder="1" applyAlignment="1">
      <alignment horizontal="right" vertical="center" indent="4"/>
    </xf>
    <xf numFmtId="0" fontId="0" fillId="0" borderId="0" xfId="0" applyFont="1" applyFill="1"/>
    <xf numFmtId="0" fontId="37" fillId="0" borderId="0" xfId="3"/>
    <xf numFmtId="0" fontId="39" fillId="0" borderId="0" xfId="0" applyFont="1" applyAlignment="1" applyProtection="1">
      <alignment horizontal="center" vertical="center"/>
      <protection locked="0"/>
    </xf>
    <xf numFmtId="0" fontId="40" fillId="0" borderId="0" xfId="0" applyFont="1" applyProtection="1">
      <protection locked="0"/>
    </xf>
    <xf numFmtId="0" fontId="41" fillId="0" borderId="0" xfId="0" applyFont="1" applyAlignment="1" applyProtection="1">
      <alignment horizontal="center" wrapText="1"/>
      <protection locked="0"/>
    </xf>
    <xf numFmtId="0" fontId="3" fillId="0" borderId="0" xfId="0" applyFont="1" applyAlignment="1" applyProtection="1">
      <alignment horizontal="center" wrapText="1"/>
      <protection locked="0"/>
    </xf>
    <xf numFmtId="0" fontId="38" fillId="0" borderId="65" xfId="0" applyFont="1" applyBorder="1" applyAlignment="1">
      <alignment horizontal="center" vertical="top" wrapText="1" shrinkToFit="1"/>
    </xf>
    <xf numFmtId="0" fontId="2" fillId="0" borderId="66" xfId="0" applyFont="1" applyBorder="1" applyAlignment="1">
      <alignment horizontal="center" vertical="top" wrapText="1" shrinkToFit="1"/>
    </xf>
    <xf numFmtId="0" fontId="0" fillId="0" borderId="66" xfId="0" applyBorder="1" applyAlignment="1">
      <alignment horizontal="center" vertical="top" wrapText="1" shrinkToFit="1"/>
    </xf>
    <xf numFmtId="0" fontId="0" fillId="0" borderId="66" xfId="0" applyBorder="1" applyAlignment="1" applyProtection="1">
      <alignment horizontal="center" vertical="top" wrapText="1" shrinkToFit="1"/>
      <protection locked="0"/>
    </xf>
    <xf numFmtId="0" fontId="0" fillId="0" borderId="66" xfId="0" applyBorder="1" applyAlignment="1" applyProtection="1">
      <alignment horizontal="center" vertical="top" textRotation="90" wrapText="1" shrinkToFit="1"/>
      <protection locked="0"/>
    </xf>
    <xf numFmtId="0" fontId="2" fillId="0" borderId="66" xfId="0" applyFont="1" applyBorder="1" applyAlignment="1" applyProtection="1">
      <alignment horizontal="center" vertical="top" wrapText="1" shrinkToFit="1"/>
      <protection locked="0"/>
    </xf>
    <xf numFmtId="0" fontId="2" fillId="0" borderId="67" xfId="0" applyFont="1" applyBorder="1" applyAlignment="1" applyProtection="1">
      <alignment horizontal="center" vertical="top" wrapText="1" shrinkToFit="1"/>
      <protection locked="0"/>
    </xf>
    <xf numFmtId="0" fontId="0" fillId="0" borderId="0" xfId="0" applyProtection="1">
      <protection locked="0"/>
    </xf>
    <xf numFmtId="0" fontId="3" fillId="9" borderId="14" xfId="0" applyFont="1" applyFill="1" applyBorder="1" applyAlignment="1" applyProtection="1">
      <alignment horizontal="left" vertical="top" wrapText="1" shrinkToFit="1"/>
      <protection locked="0"/>
    </xf>
    <xf numFmtId="0" fontId="3" fillId="9" borderId="39" xfId="0" applyFont="1" applyFill="1" applyBorder="1" applyAlignment="1" applyProtection="1">
      <alignment horizontal="left" vertical="top" wrapText="1" shrinkToFit="1"/>
      <protection locked="0"/>
    </xf>
    <xf numFmtId="0" fontId="3" fillId="9" borderId="39" xfId="0" applyFont="1" applyFill="1" applyBorder="1" applyAlignment="1" applyProtection="1">
      <alignment horizontal="left" vertical="top"/>
      <protection locked="0"/>
    </xf>
    <xf numFmtId="0" fontId="3" fillId="9" borderId="16" xfId="0" applyFont="1" applyFill="1" applyBorder="1" applyAlignment="1" applyProtection="1">
      <alignment horizontal="left" vertical="top" wrapText="1" shrinkToFit="1"/>
      <protection locked="0"/>
    </xf>
    <xf numFmtId="0" fontId="38" fillId="0" borderId="14" xfId="0" applyFont="1" applyBorder="1" applyAlignment="1" applyProtection="1">
      <alignment horizontal="center" vertical="center"/>
      <protection locked="0"/>
    </xf>
    <xf numFmtId="0" fontId="3" fillId="0" borderId="39" xfId="0" applyFont="1" applyBorder="1" applyAlignment="1" applyProtection="1">
      <alignment horizontal="left" vertical="top" wrapText="1" shrinkToFit="1"/>
      <protection locked="0"/>
    </xf>
    <xf numFmtId="0" fontId="3" fillId="0" borderId="39" xfId="0" applyFont="1" applyBorder="1" applyAlignment="1" applyProtection="1">
      <alignment horizontal="left" vertical="top"/>
      <protection locked="0"/>
    </xf>
    <xf numFmtId="0" fontId="3" fillId="0" borderId="16" xfId="0" applyFont="1" applyBorder="1" applyAlignment="1" applyProtection="1">
      <alignment horizontal="left" vertical="top" wrapText="1" shrinkToFit="1"/>
      <protection locked="0"/>
    </xf>
    <xf numFmtId="0" fontId="42" fillId="0" borderId="58" xfId="0" applyFont="1" applyBorder="1" applyAlignment="1" applyProtection="1">
      <alignment horizontal="center" vertical="center" wrapText="1"/>
      <protection locked="0"/>
    </xf>
    <xf numFmtId="0" fontId="42" fillId="0" borderId="40" xfId="0" applyFont="1" applyBorder="1" applyAlignment="1" applyProtection="1">
      <alignment horizontal="center" vertical="center" wrapText="1"/>
      <protection locked="0"/>
    </xf>
    <xf numFmtId="0" fontId="0" fillId="0" borderId="40" xfId="0" applyBorder="1" applyAlignment="1" applyProtection="1">
      <alignment horizontal="left" vertical="center" wrapText="1"/>
      <protection locked="0"/>
    </xf>
    <xf numFmtId="0" fontId="0" fillId="0" borderId="43" xfId="0" applyBorder="1" applyAlignment="1">
      <alignment vertical="top" wrapText="1"/>
    </xf>
    <xf numFmtId="0" fontId="0" fillId="0" borderId="40" xfId="0" applyBorder="1" applyAlignment="1" applyProtection="1">
      <alignment horizontal="center" vertical="center" wrapText="1"/>
      <protection locked="0"/>
    </xf>
    <xf numFmtId="168" fontId="2" fillId="0" borderId="40" xfId="4" applyNumberFormat="1" applyFont="1" applyBorder="1" applyAlignment="1" applyProtection="1">
      <alignment horizontal="center" vertical="center"/>
      <protection locked="0"/>
    </xf>
    <xf numFmtId="168" fontId="2" fillId="0" borderId="68" xfId="4" applyNumberFormat="1" applyFont="1" applyBorder="1" applyAlignment="1" applyProtection="1">
      <alignment horizontal="center" vertical="center"/>
      <protection locked="0"/>
    </xf>
    <xf numFmtId="0" fontId="43" fillId="0" borderId="3" xfId="0" applyFont="1" applyBorder="1" applyAlignment="1" applyProtection="1">
      <alignment horizontal="center" vertical="center"/>
      <protection locked="0"/>
    </xf>
    <xf numFmtId="0" fontId="43" fillId="0" borderId="4" xfId="0" applyFont="1" applyBorder="1" applyProtection="1">
      <protection locked="0"/>
    </xf>
    <xf numFmtId="0" fontId="44" fillId="0" borderId="4" xfId="0" applyFont="1" applyBorder="1" applyAlignment="1" applyProtection="1">
      <alignment vertical="center"/>
      <protection locked="0"/>
    </xf>
    <xf numFmtId="0" fontId="43" fillId="0" borderId="4" xfId="0" applyFont="1" applyBorder="1" applyAlignment="1" applyProtection="1">
      <alignment wrapText="1"/>
      <protection locked="0"/>
    </xf>
    <xf numFmtId="1" fontId="43" fillId="0" borderId="4" xfId="0" applyNumberFormat="1" applyFont="1" applyBorder="1" applyProtection="1">
      <protection locked="0"/>
    </xf>
    <xf numFmtId="168" fontId="44" fillId="0" borderId="50" xfId="0" applyNumberFormat="1" applyFont="1" applyBorder="1" applyAlignment="1" applyProtection="1">
      <alignment horizontal="right" vertical="center"/>
      <protection locked="0"/>
    </xf>
    <xf numFmtId="0" fontId="38" fillId="0" borderId="0" xfId="0" applyFont="1" applyAlignment="1" applyProtection="1">
      <alignment horizontal="center" vertical="center"/>
      <protection locked="0"/>
    </xf>
    <xf numFmtId="0" fontId="0" fillId="0" borderId="0" xfId="0" applyAlignment="1" applyProtection="1">
      <alignment wrapText="1"/>
      <protection locked="0"/>
    </xf>
    <xf numFmtId="1" fontId="0" fillId="0" borderId="0" xfId="0" applyNumberFormat="1" applyProtection="1">
      <protection locked="0"/>
    </xf>
    <xf numFmtId="168" fontId="0" fillId="0" borderId="0" xfId="0" applyNumberFormat="1" applyProtection="1">
      <protection locked="0"/>
    </xf>
    <xf numFmtId="0" fontId="0" fillId="0" borderId="40" xfId="0" applyBorder="1" applyAlignment="1">
      <alignment vertical="top" wrapText="1"/>
    </xf>
    <xf numFmtId="0" fontId="38" fillId="0" borderId="40" xfId="0" applyFont="1" applyBorder="1" applyAlignment="1">
      <alignment vertical="top" wrapText="1"/>
    </xf>
    <xf numFmtId="0" fontId="0" fillId="0" borderId="40" xfId="0" applyBorder="1" applyAlignment="1">
      <alignment horizontal="left" vertical="center"/>
    </xf>
    <xf numFmtId="0" fontId="25" fillId="0" borderId="40" xfId="0" applyFont="1" applyBorder="1" applyAlignment="1">
      <alignment horizontal="left" vertical="center" wrapText="1"/>
    </xf>
    <xf numFmtId="0" fontId="0" fillId="0" borderId="40" xfId="5" applyFont="1" applyBorder="1" applyAlignment="1" applyProtection="1">
      <alignment horizontal="left" vertical="center" wrapText="1"/>
    </xf>
    <xf numFmtId="0" fontId="0" fillId="0" borderId="40" xfId="0" applyFont="1" applyBorder="1" applyAlignment="1">
      <alignment vertical="top" wrapText="1"/>
    </xf>
    <xf numFmtId="0" fontId="25" fillId="0" borderId="40" xfId="0" applyFont="1" applyBorder="1" applyAlignment="1">
      <alignment horizontal="center" vertical="center" wrapText="1"/>
    </xf>
    <xf numFmtId="0" fontId="25" fillId="0" borderId="40" xfId="0" applyFont="1" applyBorder="1" applyAlignment="1">
      <alignment horizontal="left" vertical="center" wrapText="1" shrinkToFit="1"/>
    </xf>
    <xf numFmtId="0" fontId="0" fillId="0" borderId="40" xfId="0" applyBorder="1" applyAlignment="1">
      <alignment vertical="center"/>
    </xf>
    <xf numFmtId="168" fontId="2" fillId="0" borderId="40" xfId="4" applyNumberFormat="1" applyFont="1" applyBorder="1" applyAlignment="1" applyProtection="1">
      <alignment horizontal="left" vertical="center"/>
      <protection locked="0"/>
    </xf>
    <xf numFmtId="168" fontId="2" fillId="0" borderId="68" xfId="4" applyNumberFormat="1" applyFont="1" applyBorder="1" applyAlignment="1" applyProtection="1">
      <alignment horizontal="left" vertical="center"/>
      <protection locked="0"/>
    </xf>
    <xf numFmtId="0" fontId="0" fillId="0" borderId="40" xfId="6" applyFont="1" applyBorder="1" applyAlignment="1">
      <alignment wrapText="1"/>
    </xf>
    <xf numFmtId="0" fontId="2" fillId="0" borderId="40" xfId="6" applyFont="1" applyBorder="1" applyAlignment="1">
      <alignment wrapText="1"/>
    </xf>
    <xf numFmtId="0" fontId="9" fillId="0" borderId="69" xfId="0" applyFont="1" applyBorder="1" applyAlignment="1">
      <alignment horizontal="center" vertical="center" wrapText="1" shrinkToFit="1"/>
    </xf>
    <xf numFmtId="0" fontId="9" fillId="0" borderId="70" xfId="0" applyFont="1" applyBorder="1" applyAlignment="1">
      <alignment horizontal="center" vertical="center" wrapText="1" shrinkToFit="1"/>
    </xf>
    <xf numFmtId="166" fontId="9" fillId="0" borderId="71" xfId="0" applyNumberFormat="1" applyFont="1" applyBorder="1" applyAlignment="1">
      <alignment horizontal="center" vertical="top" wrapText="1" shrinkToFit="1"/>
    </xf>
    <xf numFmtId="0" fontId="38" fillId="0" borderId="0" xfId="0" applyFont="1" applyAlignment="1">
      <alignment horizontal="center" vertical="center"/>
    </xf>
    <xf numFmtId="0" fontId="38" fillId="0" borderId="58" xfId="0" applyFont="1" applyFill="1" applyBorder="1" applyAlignment="1">
      <alignment horizontal="center" vertical="center" wrapText="1"/>
    </xf>
    <xf numFmtId="0" fontId="38" fillId="0" borderId="40" xfId="0" applyFont="1" applyFill="1" applyBorder="1" applyAlignment="1">
      <alignment vertical="center" wrapText="1"/>
    </xf>
    <xf numFmtId="166" fontId="38" fillId="0" borderId="40" xfId="0" applyNumberFormat="1" applyFont="1" applyFill="1" applyBorder="1" applyAlignment="1">
      <alignment horizontal="right" vertical="center" wrapText="1"/>
    </xf>
    <xf numFmtId="0" fontId="38" fillId="0" borderId="40" xfId="0" applyFont="1" applyFill="1" applyBorder="1" applyAlignment="1">
      <alignment horizontal="center" vertical="center" wrapText="1"/>
    </xf>
    <xf numFmtId="166" fontId="38" fillId="0" borderId="68" xfId="0" applyNumberFormat="1" applyFont="1" applyFill="1" applyBorder="1" applyAlignment="1">
      <alignment horizontal="right" vertical="center" wrapText="1"/>
    </xf>
    <xf numFmtId="167" fontId="38" fillId="0" borderId="0" xfId="7" applyFont="1" applyAlignment="1">
      <alignment horizontal="center" vertical="center" wrapText="1"/>
    </xf>
    <xf numFmtId="0" fontId="38" fillId="0" borderId="0" xfId="0" applyFont="1" applyAlignment="1">
      <alignment horizontal="center" vertical="center" wrapText="1"/>
    </xf>
    <xf numFmtId="0" fontId="38" fillId="0" borderId="72" xfId="0" applyFont="1" applyFill="1" applyBorder="1" applyAlignment="1">
      <alignment horizontal="center" vertical="center" wrapText="1"/>
    </xf>
    <xf numFmtId="0" fontId="38" fillId="0" borderId="41" xfId="0" applyFont="1" applyFill="1" applyBorder="1" applyAlignment="1">
      <alignment vertical="center" wrapText="1"/>
    </xf>
    <xf numFmtId="166" fontId="38" fillId="0" borderId="41" xfId="0" applyNumberFormat="1" applyFont="1" applyFill="1" applyBorder="1" applyAlignment="1">
      <alignment horizontal="right" vertical="center" wrapText="1"/>
    </xf>
    <xf numFmtId="0" fontId="38" fillId="0" borderId="41" xfId="0" applyFont="1" applyFill="1" applyBorder="1" applyAlignment="1">
      <alignment horizontal="center" vertical="center" wrapText="1"/>
    </xf>
    <xf numFmtId="166" fontId="38" fillId="0" borderId="73" xfId="0" applyNumberFormat="1" applyFont="1" applyFill="1" applyBorder="1" applyAlignment="1">
      <alignment horizontal="right" vertical="center" wrapText="1"/>
    </xf>
    <xf numFmtId="166" fontId="9" fillId="0" borderId="71" xfId="0" applyNumberFormat="1" applyFont="1" applyFill="1" applyBorder="1" applyAlignment="1">
      <alignment horizontal="right" vertical="center"/>
    </xf>
    <xf numFmtId="0" fontId="48" fillId="0" borderId="0" xfId="0" applyFont="1" applyAlignment="1">
      <alignment horizontal="left" vertical="top"/>
    </xf>
    <xf numFmtId="0" fontId="49" fillId="0" borderId="0" xfId="0" applyFont="1" applyAlignment="1">
      <alignment horizontal="center" vertical="center" wrapText="1"/>
    </xf>
    <xf numFmtId="0" fontId="50" fillId="0" borderId="0" xfId="0" applyFont="1" applyAlignment="1">
      <alignment horizontal="left" vertical="top"/>
    </xf>
    <xf numFmtId="0" fontId="50" fillId="0" borderId="0" xfId="0" applyFont="1" applyAlignment="1">
      <alignment horizontal="center" vertical="center"/>
    </xf>
    <xf numFmtId="0" fontId="50" fillId="0" borderId="0" xfId="0" applyFont="1" applyAlignment="1">
      <alignment horizontal="left" vertical="top" wrapText="1"/>
    </xf>
    <xf numFmtId="0" fontId="50" fillId="0" borderId="0" xfId="0" applyFont="1" applyAlignment="1">
      <alignment horizontal="left" vertical="center" wrapText="1"/>
    </xf>
    <xf numFmtId="0" fontId="52" fillId="11" borderId="0" xfId="8" applyFont="1" applyFill="1" applyAlignment="1">
      <alignment horizontal="left" vertical="center"/>
    </xf>
    <xf numFmtId="0" fontId="53" fillId="11" borderId="0" xfId="8" applyFont="1" applyFill="1" applyAlignment="1">
      <alignment horizontal="left" vertical="center"/>
    </xf>
    <xf numFmtId="0" fontId="53" fillId="11" borderId="0" xfId="8" applyFont="1" applyFill="1" applyAlignment="1">
      <alignment horizontal="left"/>
    </xf>
    <xf numFmtId="0" fontId="53" fillId="11" borderId="0" xfId="8" applyFont="1" applyFill="1" applyAlignment="1">
      <alignment vertical="center"/>
    </xf>
    <xf numFmtId="0" fontId="53" fillId="11" borderId="0" xfId="8" applyFont="1" applyFill="1" applyAlignment="1"/>
    <xf numFmtId="0" fontId="54" fillId="11" borderId="0" xfId="8" applyFont="1" applyFill="1" applyAlignment="1">
      <alignment horizontal="right" vertical="center"/>
    </xf>
    <xf numFmtId="0" fontId="55" fillId="0" borderId="0" xfId="0" applyFont="1" applyAlignment="1">
      <alignment vertical="center"/>
    </xf>
    <xf numFmtId="0" fontId="55" fillId="0" borderId="0" xfId="0" applyFont="1" applyBorder="1" applyAlignment="1">
      <alignment vertical="center"/>
    </xf>
    <xf numFmtId="0" fontId="56" fillId="12" borderId="0" xfId="8" applyFont="1" applyFill="1" applyAlignment="1"/>
    <xf numFmtId="0" fontId="57" fillId="12" borderId="0" xfId="8" applyFont="1" applyFill="1" applyAlignment="1">
      <alignment horizontal="left" vertical="center"/>
    </xf>
    <xf numFmtId="0" fontId="57" fillId="12" borderId="0" xfId="8" applyFont="1" applyFill="1" applyAlignment="1">
      <alignment horizontal="left"/>
    </xf>
    <xf numFmtId="0" fontId="57" fillId="12" borderId="0" xfId="8" applyFont="1" applyFill="1" applyAlignment="1"/>
    <xf numFmtId="0" fontId="58" fillId="12" borderId="0" xfId="8" applyFont="1" applyFill="1" applyAlignment="1">
      <alignment horizontal="right"/>
    </xf>
    <xf numFmtId="0" fontId="59" fillId="0" borderId="0" xfId="8" applyFont="1" applyAlignment="1">
      <alignment horizontal="left" indent="1"/>
    </xf>
    <xf numFmtId="0" fontId="60" fillId="0" borderId="0" xfId="0" applyFont="1" applyAlignment="1">
      <alignment horizontal="left" vertical="center"/>
    </xf>
    <xf numFmtId="0" fontId="55" fillId="0" borderId="0" xfId="0" applyFont="1" applyAlignment="1">
      <alignment horizontal="left" vertical="center"/>
    </xf>
    <xf numFmtId="0" fontId="61" fillId="0" borderId="0" xfId="8" applyFont="1" applyAlignment="1">
      <alignment horizontal="center" vertical="center"/>
    </xf>
    <xf numFmtId="0" fontId="61" fillId="0" borderId="0" xfId="8" applyFont="1" applyAlignment="1">
      <alignment horizontal="center"/>
    </xf>
    <xf numFmtId="0" fontId="61" fillId="0" borderId="0" xfId="8" applyFont="1" applyAlignment="1">
      <alignment horizontal="right" vertical="center"/>
    </xf>
    <xf numFmtId="0" fontId="60" fillId="0" borderId="0" xfId="0" applyFont="1" applyAlignment="1">
      <alignment vertical="center"/>
    </xf>
    <xf numFmtId="49" fontId="63" fillId="0" borderId="75" xfId="8" applyNumberFormat="1" applyFont="1" applyFill="1" applyBorder="1"/>
    <xf numFmtId="0" fontId="63" fillId="0" borderId="75" xfId="8" applyFont="1" applyFill="1" applyBorder="1" applyAlignment="1">
      <alignment horizontal="left" vertical="center"/>
    </xf>
    <xf numFmtId="0" fontId="64" fillId="0" borderId="76" xfId="9" applyFont="1" applyBorder="1" applyAlignment="1">
      <alignment vertical="center" wrapText="1"/>
    </xf>
    <xf numFmtId="0" fontId="65" fillId="0" borderId="76" xfId="10" applyFont="1" applyFill="1" applyBorder="1" applyAlignment="1">
      <alignment vertical="center" wrapText="1"/>
    </xf>
    <xf numFmtId="0" fontId="65" fillId="0" borderId="76" xfId="0" applyFont="1" applyFill="1" applyBorder="1" applyAlignment="1">
      <alignment horizontal="center" vertical="center"/>
    </xf>
    <xf numFmtId="2" fontId="62" fillId="0" borderId="75" xfId="8" applyNumberFormat="1" applyFont="1" applyFill="1" applyBorder="1" applyAlignment="1">
      <alignment horizontal="center" vertical="center"/>
    </xf>
    <xf numFmtId="169" fontId="62" fillId="0" borderId="75" xfId="8" applyNumberFormat="1" applyFont="1" applyFill="1" applyBorder="1" applyAlignment="1">
      <alignment horizontal="center" vertical="center" wrapText="1"/>
    </xf>
    <xf numFmtId="0" fontId="66" fillId="0" borderId="76" xfId="10" applyFont="1" applyFill="1" applyBorder="1" applyAlignment="1">
      <alignment vertical="center" wrapText="1"/>
    </xf>
    <xf numFmtId="49" fontId="62" fillId="0" borderId="75" xfId="8" applyNumberFormat="1" applyFont="1" applyFill="1" applyBorder="1"/>
    <xf numFmtId="0" fontId="65" fillId="0" borderId="76" xfId="9" applyFont="1" applyBorder="1" applyAlignment="1">
      <alignment vertical="center" wrapText="1"/>
    </xf>
    <xf numFmtId="49" fontId="62" fillId="0" borderId="75" xfId="8" applyNumberFormat="1" applyFont="1" applyBorder="1"/>
    <xf numFmtId="0" fontId="63" fillId="0" borderId="75" xfId="8" applyFont="1" applyBorder="1" applyAlignment="1">
      <alignment horizontal="left" vertical="center"/>
    </xf>
    <xf numFmtId="0" fontId="65" fillId="0" borderId="76" xfId="0" applyFont="1" applyBorder="1" applyAlignment="1">
      <alignment horizontal="center" vertical="center"/>
    </xf>
    <xf numFmtId="2" fontId="62" fillId="0" borderId="75" xfId="8" applyNumberFormat="1" applyFont="1" applyBorder="1" applyAlignment="1">
      <alignment horizontal="center" vertical="center"/>
    </xf>
    <xf numFmtId="169" fontId="62" fillId="0" borderId="75" xfId="8" applyNumberFormat="1" applyFont="1" applyBorder="1" applyAlignment="1">
      <alignment horizontal="center" vertical="center" wrapText="1"/>
    </xf>
    <xf numFmtId="0" fontId="64" fillId="0" borderId="75" xfId="0" applyFont="1" applyFill="1" applyBorder="1" applyAlignment="1">
      <alignment horizontal="left" vertical="center"/>
    </xf>
    <xf numFmtId="0" fontId="65" fillId="0" borderId="75" xfId="9" applyFont="1" applyFill="1" applyBorder="1" applyAlignment="1">
      <alignment vertical="center" wrapText="1"/>
    </xf>
    <xf numFmtId="0" fontId="65" fillId="0" borderId="75" xfId="0" applyFont="1" applyFill="1" applyBorder="1" applyAlignment="1">
      <alignment horizontal="center" vertical="center"/>
    </xf>
    <xf numFmtId="0" fontId="65" fillId="0" borderId="76" xfId="9" applyFont="1" applyFill="1" applyBorder="1" applyAlignment="1">
      <alignment vertical="center" wrapText="1"/>
    </xf>
    <xf numFmtId="0" fontId="64" fillId="0" borderId="75" xfId="0" applyFont="1" applyFill="1" applyBorder="1" applyAlignment="1">
      <alignment vertical="center"/>
    </xf>
    <xf numFmtId="0" fontId="65" fillId="0" borderId="75" xfId="0" applyFont="1" applyFill="1" applyBorder="1" applyAlignment="1">
      <alignment horizontal="left" vertical="center" wrapText="1"/>
    </xf>
    <xf numFmtId="49" fontId="65" fillId="0" borderId="75" xfId="0" applyNumberFormat="1" applyFont="1" applyFill="1" applyBorder="1" applyAlignment="1">
      <alignment horizontal="center" vertical="center"/>
    </xf>
    <xf numFmtId="0" fontId="62" fillId="0" borderId="75" xfId="0" applyFont="1" applyFill="1" applyBorder="1" applyAlignment="1">
      <alignment vertical="center" wrapText="1"/>
    </xf>
    <xf numFmtId="3" fontId="65" fillId="0" borderId="75" xfId="10" applyNumberFormat="1" applyFont="1" applyFill="1" applyBorder="1" applyAlignment="1">
      <alignment horizontal="left" vertical="center"/>
    </xf>
    <xf numFmtId="0" fontId="62" fillId="0" borderId="75" xfId="0" applyFont="1" applyFill="1" applyBorder="1" applyAlignment="1">
      <alignment horizontal="center" vertical="center"/>
    </xf>
    <xf numFmtId="0" fontId="65" fillId="0" borderId="75" xfId="0" applyFont="1" applyFill="1" applyBorder="1" applyAlignment="1">
      <alignment horizontal="left" vertical="center"/>
    </xf>
    <xf numFmtId="0" fontId="65" fillId="0" borderId="75" xfId="10" applyFont="1" applyFill="1" applyBorder="1" applyAlignment="1">
      <alignment horizontal="left" vertical="center"/>
    </xf>
    <xf numFmtId="0" fontId="64" fillId="0" borderId="75" xfId="0" applyFont="1" applyFill="1" applyBorder="1" applyAlignment="1">
      <alignment vertical="center" wrapText="1"/>
    </xf>
    <xf numFmtId="0" fontId="65" fillId="0" borderId="75" xfId="10" applyFont="1" applyFill="1" applyBorder="1" applyAlignment="1">
      <alignment horizontal="left" vertical="center" wrapText="1"/>
    </xf>
    <xf numFmtId="0" fontId="65" fillId="0" borderId="75" xfId="0" applyFont="1" applyFill="1" applyBorder="1" applyAlignment="1">
      <alignment vertical="center" wrapText="1"/>
    </xf>
    <xf numFmtId="0" fontId="65" fillId="0" borderId="76" xfId="0" applyFont="1" applyFill="1" applyBorder="1" applyAlignment="1">
      <alignment vertical="center" wrapText="1"/>
    </xf>
    <xf numFmtId="0" fontId="65" fillId="0" borderId="76" xfId="10" applyFont="1" applyFill="1" applyBorder="1" applyAlignment="1">
      <alignment horizontal="left" vertical="center"/>
    </xf>
    <xf numFmtId="0" fontId="65" fillId="0" borderId="75" xfId="10" applyFont="1" applyFill="1" applyBorder="1" applyAlignment="1">
      <alignment vertical="center" wrapText="1"/>
    </xf>
    <xf numFmtId="0" fontId="65" fillId="0" borderId="75" xfId="10" applyFont="1" applyFill="1" applyBorder="1" applyAlignment="1">
      <alignment vertical="center"/>
    </xf>
    <xf numFmtId="0" fontId="65" fillId="0" borderId="76" xfId="9" applyFont="1" applyBorder="1" applyAlignment="1">
      <alignment vertical="top" wrapText="1"/>
    </xf>
    <xf numFmtId="49" fontId="62" fillId="0" borderId="76" xfId="8" applyNumberFormat="1" applyFont="1" applyFill="1" applyBorder="1"/>
    <xf numFmtId="0" fontId="63" fillId="0" borderId="76" xfId="8" applyFont="1" applyFill="1" applyBorder="1" applyAlignment="1">
      <alignment horizontal="left" vertical="center"/>
    </xf>
    <xf numFmtId="2" fontId="62" fillId="0" borderId="76" xfId="8" applyNumberFormat="1" applyFont="1" applyFill="1" applyBorder="1" applyAlignment="1">
      <alignment horizontal="center" vertical="center"/>
    </xf>
    <xf numFmtId="169" fontId="62" fillId="0" borderId="76" xfId="8" applyNumberFormat="1" applyFont="1" applyFill="1" applyBorder="1" applyAlignment="1">
      <alignment horizontal="center" vertical="center" wrapText="1"/>
    </xf>
    <xf numFmtId="49" fontId="63" fillId="0" borderId="77" xfId="8" applyNumberFormat="1" applyFont="1" applyFill="1" applyBorder="1"/>
    <xf numFmtId="0" fontId="63" fillId="0" borderId="77" xfId="8" applyFont="1" applyFill="1" applyBorder="1" applyAlignment="1">
      <alignment horizontal="left" vertical="center"/>
    </xf>
    <xf numFmtId="0" fontId="63" fillId="0" borderId="78" xfId="8" applyFont="1" applyFill="1" applyBorder="1" applyAlignment="1">
      <alignment horizontal="left"/>
    </xf>
    <xf numFmtId="0" fontId="62" fillId="0" borderId="78" xfId="8" applyFont="1" applyFill="1" applyBorder="1" applyAlignment="1">
      <alignment horizontal="center"/>
    </xf>
    <xf numFmtId="2" fontId="62" fillId="0" borderId="78" xfId="8" applyNumberFormat="1" applyFont="1" applyFill="1" applyBorder="1" applyAlignment="1">
      <alignment horizontal="center" vertical="center"/>
    </xf>
    <xf numFmtId="169" fontId="62" fillId="0" borderId="78" xfId="8" applyNumberFormat="1" applyFont="1" applyFill="1" applyBorder="1" applyAlignment="1">
      <alignment horizontal="center" vertical="center" wrapText="1"/>
    </xf>
    <xf numFmtId="0" fontId="55" fillId="0" borderId="0" xfId="0" applyFont="1" applyFill="1" applyBorder="1" applyAlignment="1">
      <alignment vertical="center"/>
    </xf>
    <xf numFmtId="49" fontId="63" fillId="0" borderId="78" xfId="8" applyNumberFormat="1" applyFont="1" applyFill="1" applyBorder="1"/>
    <xf numFmtId="0" fontId="63" fillId="0" borderId="78" xfId="8" applyFont="1" applyFill="1" applyBorder="1" applyAlignment="1">
      <alignment horizontal="left" vertical="center"/>
    </xf>
    <xf numFmtId="0" fontId="68" fillId="0" borderId="78" xfId="8" applyFont="1" applyFill="1" applyBorder="1" applyAlignment="1">
      <alignment horizontal="left"/>
    </xf>
    <xf numFmtId="0" fontId="64" fillId="0" borderId="75" xfId="11" applyFont="1" applyFill="1" applyBorder="1" applyAlignment="1">
      <alignment vertical="center" wrapText="1"/>
    </xf>
    <xf numFmtId="0" fontId="64" fillId="0" borderId="76" xfId="9" applyFont="1" applyBorder="1" applyAlignment="1">
      <alignment vertical="top" wrapText="1"/>
    </xf>
    <xf numFmtId="0" fontId="62" fillId="0" borderId="75" xfId="8" applyFont="1" applyFill="1" applyBorder="1" applyAlignment="1">
      <alignment horizontal="left"/>
    </xf>
    <xf numFmtId="0" fontId="62" fillId="0" borderId="75" xfId="8" applyFont="1" applyFill="1" applyBorder="1" applyAlignment="1">
      <alignment horizontal="center"/>
    </xf>
    <xf numFmtId="0" fontId="63" fillId="0" borderId="77" xfId="8" applyFont="1" applyFill="1" applyBorder="1" applyAlignment="1">
      <alignment horizontal="left"/>
    </xf>
    <xf numFmtId="0" fontId="65" fillId="0" borderId="75" xfId="0" applyFont="1" applyFill="1" applyBorder="1" applyAlignment="1">
      <alignment vertical="center"/>
    </xf>
    <xf numFmtId="0" fontId="62" fillId="0" borderId="75" xfId="8" applyFont="1" applyFill="1" applyBorder="1" applyAlignment="1">
      <alignment horizontal="left" vertical="center"/>
    </xf>
    <xf numFmtId="0" fontId="65" fillId="0" borderId="75" xfId="12" applyFont="1" applyFill="1" applyBorder="1" applyAlignment="1">
      <alignment horizontal="center" vertical="center"/>
    </xf>
    <xf numFmtId="0" fontId="65" fillId="0" borderId="75" xfId="13" applyFont="1" applyFill="1" applyBorder="1" applyAlignment="1">
      <alignment vertical="center" wrapText="1"/>
    </xf>
    <xf numFmtId="0" fontId="65" fillId="0" borderId="75" xfId="12" applyFont="1" applyFill="1" applyBorder="1" applyAlignment="1">
      <alignment vertical="center"/>
    </xf>
    <xf numFmtId="0" fontId="65" fillId="0" borderId="75" xfId="14" applyFont="1" applyFill="1" applyBorder="1" applyAlignment="1">
      <alignment horizontal="left" vertical="center"/>
    </xf>
    <xf numFmtId="0" fontId="62" fillId="0" borderId="75" xfId="9" applyFont="1" applyFill="1" applyBorder="1" applyAlignment="1">
      <alignment vertical="center" wrapText="1"/>
    </xf>
    <xf numFmtId="0" fontId="65" fillId="0" borderId="75" xfId="9" applyFont="1" applyBorder="1" applyAlignment="1">
      <alignment vertical="center" wrapText="1"/>
    </xf>
    <xf numFmtId="0" fontId="65" fillId="0" borderId="75" xfId="9" applyFont="1" applyFill="1" applyBorder="1" applyAlignment="1">
      <alignment horizontal="center" vertical="center" wrapText="1"/>
    </xf>
    <xf numFmtId="0" fontId="62" fillId="0" borderId="75" xfId="0" applyFont="1" applyBorder="1" applyAlignment="1">
      <alignment vertical="center" wrapText="1"/>
    </xf>
    <xf numFmtId="0" fontId="62" fillId="0" borderId="75" xfId="9" applyFont="1" applyBorder="1" applyAlignment="1">
      <alignment vertical="center" wrapText="1"/>
    </xf>
    <xf numFmtId="0" fontId="62" fillId="0" borderId="75" xfId="0" applyFont="1" applyBorder="1" applyAlignment="1">
      <alignment horizontal="center" vertical="center"/>
    </xf>
    <xf numFmtId="0" fontId="62" fillId="0" borderId="75" xfId="8" applyFont="1" applyFill="1" applyBorder="1" applyAlignment="1">
      <alignment horizontal="center" vertical="center"/>
    </xf>
    <xf numFmtId="0" fontId="60" fillId="0" borderId="0" xfId="0" applyNumberFormat="1" applyFont="1" applyAlignment="1">
      <alignment vertical="center"/>
    </xf>
    <xf numFmtId="0" fontId="55" fillId="0" borderId="0" xfId="0" applyFont="1" applyAlignment="1">
      <alignment horizontal="center"/>
    </xf>
    <xf numFmtId="4" fontId="55" fillId="0" borderId="0" xfId="0" applyNumberFormat="1" applyFont="1" applyAlignment="1">
      <alignment vertical="center"/>
    </xf>
    <xf numFmtId="49" fontId="60" fillId="0" borderId="0" xfId="0" applyNumberFormat="1" applyFont="1" applyFill="1" applyAlignment="1">
      <alignment horizontal="left" vertical="center" wrapText="1"/>
    </xf>
    <xf numFmtId="49" fontId="55" fillId="0" borderId="0" xfId="0" applyNumberFormat="1" applyFont="1" applyFill="1" applyAlignment="1">
      <alignment horizontal="center"/>
    </xf>
    <xf numFmtId="49" fontId="60" fillId="0" borderId="0" xfId="0" applyNumberFormat="1" applyFont="1" applyAlignment="1">
      <alignment horizontal="center"/>
    </xf>
    <xf numFmtId="0" fontId="55" fillId="0" borderId="0" xfId="0" applyFont="1" applyAlignment="1">
      <alignment vertical="center" wrapText="1"/>
    </xf>
    <xf numFmtId="0" fontId="55" fillId="0" borderId="0" xfId="0" applyFont="1" applyAlignment="1" applyProtection="1">
      <alignment horizontal="center"/>
      <protection locked="0"/>
    </xf>
    <xf numFmtId="0" fontId="55" fillId="0" borderId="0" xfId="0" applyNumberFormat="1" applyFont="1" applyAlignment="1">
      <alignment vertical="center"/>
    </xf>
    <xf numFmtId="0" fontId="60" fillId="0" borderId="0" xfId="0" applyFont="1" applyAlignment="1">
      <alignment horizontal="center"/>
    </xf>
    <xf numFmtId="0" fontId="70" fillId="0" borderId="0" xfId="0" applyFont="1" applyAlignment="1">
      <alignment horizontal="left" vertical="center"/>
    </xf>
    <xf numFmtId="0" fontId="55" fillId="0" borderId="0" xfId="0" applyNumberFormat="1" applyFont="1" applyAlignment="1">
      <alignment horizontal="center"/>
    </xf>
    <xf numFmtId="0" fontId="70" fillId="0" borderId="0" xfId="0" applyFont="1" applyAlignment="1">
      <alignment horizontal="center"/>
    </xf>
    <xf numFmtId="0" fontId="60" fillId="0" borderId="0" xfId="0" applyFont="1" applyFill="1" applyAlignment="1">
      <alignment horizontal="left" vertical="center"/>
    </xf>
    <xf numFmtId="0" fontId="55" fillId="0" borderId="0" xfId="0" applyFont="1" applyFill="1" applyAlignment="1">
      <alignment horizontal="left" vertical="center"/>
    </xf>
    <xf numFmtId="49" fontId="55" fillId="0" borderId="0" xfId="0" applyNumberFormat="1" applyFont="1" applyAlignment="1">
      <alignment horizontal="left" vertical="center" wrapText="1"/>
    </xf>
    <xf numFmtId="49" fontId="55" fillId="0" borderId="0" xfId="0" applyNumberFormat="1" applyFont="1" applyAlignment="1">
      <alignment horizontal="center"/>
    </xf>
    <xf numFmtId="0" fontId="60" fillId="0" borderId="0" xfId="0" applyNumberFormat="1" applyFont="1" applyAlignment="1">
      <alignment horizontal="left" vertical="center"/>
    </xf>
    <xf numFmtId="0" fontId="55" fillId="0" borderId="0" xfId="0" applyNumberFormat="1" applyFont="1" applyAlignment="1">
      <alignment horizontal="left" vertical="center"/>
    </xf>
    <xf numFmtId="0" fontId="55" fillId="0" borderId="0" xfId="0" applyFont="1" applyFill="1" applyBorder="1" applyAlignment="1">
      <alignment horizontal="center"/>
    </xf>
    <xf numFmtId="0" fontId="71" fillId="0" borderId="0" xfId="0" applyFont="1" applyFill="1" applyBorder="1" applyAlignment="1">
      <alignment horizontal="left" vertical="center"/>
    </xf>
    <xf numFmtId="0" fontId="71" fillId="0" borderId="0" xfId="0" applyFont="1" applyFill="1" applyBorder="1" applyAlignment="1">
      <alignment horizontal="center"/>
    </xf>
    <xf numFmtId="0" fontId="55" fillId="0" borderId="0" xfId="0" applyFont="1" applyFill="1" applyBorder="1" applyAlignment="1">
      <alignment vertical="center" wrapText="1"/>
    </xf>
    <xf numFmtId="0" fontId="71" fillId="0" borderId="0" xfId="0" applyFont="1" applyFill="1" applyBorder="1" applyAlignment="1">
      <alignment horizontal="left" vertical="center" wrapText="1"/>
    </xf>
    <xf numFmtId="49" fontId="55" fillId="0" borderId="0" xfId="0" applyNumberFormat="1" applyFont="1" applyFill="1" applyBorder="1" applyAlignment="1">
      <alignment horizontal="left" vertical="center"/>
    </xf>
    <xf numFmtId="49" fontId="55" fillId="0" borderId="0" xfId="0" applyNumberFormat="1" applyFont="1" applyFill="1" applyBorder="1" applyAlignment="1">
      <alignment horizontal="center"/>
    </xf>
    <xf numFmtId="49" fontId="72" fillId="0" borderId="0" xfId="0" applyNumberFormat="1" applyFont="1" applyFill="1" applyBorder="1" applyAlignment="1">
      <alignment horizontal="center"/>
    </xf>
    <xf numFmtId="0" fontId="73" fillId="0" borderId="0" xfId="0" applyFont="1" applyAlignment="1">
      <alignment vertical="center"/>
    </xf>
    <xf numFmtId="0" fontId="62" fillId="0" borderId="75" xfId="10" applyFont="1" applyFill="1" applyBorder="1" applyAlignment="1">
      <alignment horizontal="left" vertical="center" wrapText="1"/>
    </xf>
    <xf numFmtId="0" fontId="62" fillId="0" borderId="77" xfId="8" applyFont="1" applyFill="1" applyBorder="1" applyAlignment="1">
      <alignment horizontal="center"/>
    </xf>
    <xf numFmtId="0" fontId="62" fillId="0" borderId="77" xfId="8" applyNumberFormat="1" applyFont="1" applyFill="1" applyBorder="1" applyAlignment="1">
      <alignment horizontal="center"/>
    </xf>
    <xf numFmtId="0" fontId="62" fillId="0" borderId="77" xfId="8" applyFont="1" applyFill="1" applyBorder="1" applyAlignment="1">
      <alignment horizontal="center" wrapText="1"/>
    </xf>
    <xf numFmtId="0" fontId="55" fillId="0" borderId="0" xfId="0" applyFont="1" applyFill="1" applyAlignment="1">
      <alignment vertical="center"/>
    </xf>
    <xf numFmtId="0" fontId="62" fillId="0" borderId="76" xfId="8" applyFont="1" applyFill="1" applyBorder="1" applyAlignment="1">
      <alignment horizontal="left"/>
    </xf>
    <xf numFmtId="0" fontId="62" fillId="0" borderId="76" xfId="8" applyFont="1" applyFill="1" applyBorder="1" applyAlignment="1">
      <alignment horizontal="center"/>
    </xf>
    <xf numFmtId="0" fontId="63" fillId="0" borderId="0" xfId="0" applyNumberFormat="1" applyFont="1" applyAlignment="1">
      <alignment vertical="center"/>
    </xf>
    <xf numFmtId="0" fontId="63" fillId="0" borderId="0" xfId="0" applyFont="1" applyAlignment="1">
      <alignment horizontal="center"/>
    </xf>
    <xf numFmtId="4" fontId="62" fillId="0" borderId="0" xfId="0" applyNumberFormat="1" applyFont="1" applyAlignment="1"/>
    <xf numFmtId="0" fontId="62" fillId="0" borderId="0" xfId="0" applyFont="1" applyAlignment="1">
      <alignment horizontal="center"/>
    </xf>
    <xf numFmtId="4" fontId="63" fillId="0" borderId="0" xfId="0" applyNumberFormat="1" applyFont="1" applyAlignment="1"/>
    <xf numFmtId="0" fontId="75" fillId="0" borderId="0" xfId="0" applyFont="1"/>
    <xf numFmtId="0" fontId="77" fillId="0" borderId="0" xfId="15" applyFont="1" applyFill="1"/>
    <xf numFmtId="4" fontId="77" fillId="0" borderId="0" xfId="15" applyNumberFormat="1" applyFont="1" applyFill="1" applyAlignment="1">
      <alignment horizontal="right"/>
    </xf>
    <xf numFmtId="0" fontId="77" fillId="0" borderId="0" xfId="15" applyFont="1" applyFill="1" applyAlignment="1">
      <alignment horizontal="right"/>
    </xf>
    <xf numFmtId="0" fontId="77" fillId="0" borderId="0" xfId="0" applyFont="1" applyBorder="1" applyAlignment="1">
      <alignment vertical="center"/>
    </xf>
    <xf numFmtId="0" fontId="78" fillId="0" borderId="0" xfId="0" applyFont="1"/>
    <xf numFmtId="0" fontId="79" fillId="0" borderId="0" xfId="15" applyFont="1" applyFill="1" applyAlignment="1" applyProtection="1">
      <alignment horizontal="left"/>
    </xf>
    <xf numFmtId="0" fontId="79" fillId="0" borderId="0" xfId="15" applyFont="1" applyFill="1" applyAlignment="1" applyProtection="1">
      <alignment horizontal="right"/>
    </xf>
    <xf numFmtId="4" fontId="79" fillId="0" borderId="0" xfId="15" applyNumberFormat="1" applyFont="1" applyFill="1" applyAlignment="1" applyProtection="1">
      <alignment horizontal="right"/>
    </xf>
    <xf numFmtId="0" fontId="79" fillId="0" borderId="0" xfId="15" applyFont="1" applyFill="1"/>
    <xf numFmtId="0" fontId="80" fillId="0" borderId="0" xfId="15" applyFont="1" applyFill="1"/>
    <xf numFmtId="9" fontId="77" fillId="0" borderId="0" xfId="15" applyNumberFormat="1" applyFont="1" applyFill="1"/>
    <xf numFmtId="0" fontId="77" fillId="0" borderId="0" xfId="15" applyFont="1" applyFill="1" applyAlignment="1">
      <alignment vertical="top" wrapText="1"/>
    </xf>
    <xf numFmtId="4" fontId="77" fillId="0" borderId="0" xfId="15" applyNumberFormat="1" applyFont="1" applyFill="1" applyAlignment="1">
      <alignment horizontal="right" vertical="top" wrapText="1"/>
    </xf>
    <xf numFmtId="0" fontId="77" fillId="0" borderId="0" xfId="15" applyFont="1" applyFill="1" applyAlignment="1">
      <alignment horizontal="right" vertical="top" wrapText="1"/>
    </xf>
    <xf numFmtId="0" fontId="77" fillId="0" borderId="0" xfId="0" applyFont="1" applyAlignment="1" applyProtection="1">
      <alignment horizontal="left"/>
    </xf>
    <xf numFmtId="0" fontId="81" fillId="0" borderId="0" xfId="0" applyFont="1"/>
    <xf numFmtId="4" fontId="77" fillId="0" borderId="0" xfId="0" applyNumberFormat="1" applyFont="1" applyAlignment="1">
      <alignment horizontal="right"/>
    </xf>
    <xf numFmtId="2" fontId="77" fillId="0" borderId="0" xfId="0" applyNumberFormat="1" applyFont="1" applyAlignment="1" applyProtection="1">
      <alignment horizontal="right"/>
    </xf>
    <xf numFmtId="170" fontId="77" fillId="0" borderId="0" xfId="0" applyNumberFormat="1" applyFont="1" applyAlignment="1" applyProtection="1">
      <alignment horizontal="right"/>
    </xf>
    <xf numFmtId="170" fontId="77" fillId="0" borderId="0" xfId="0" applyNumberFormat="1" applyFont="1" applyAlignment="1" applyProtection="1">
      <alignment horizontal="left"/>
    </xf>
    <xf numFmtId="0" fontId="77" fillId="0" borderId="0" xfId="0" applyFont="1"/>
    <xf numFmtId="0" fontId="77" fillId="0" borderId="0" xfId="0" applyFont="1" applyAlignment="1">
      <alignment horizontal="right"/>
    </xf>
    <xf numFmtId="170" fontId="77" fillId="0" borderId="0" xfId="0" applyNumberFormat="1" applyFont="1"/>
    <xf numFmtId="0" fontId="77" fillId="0" borderId="0" xfId="0" applyFont="1" applyBorder="1" applyAlignment="1" applyProtection="1">
      <alignment horizontal="left"/>
    </xf>
    <xf numFmtId="0" fontId="77" fillId="0" borderId="0" xfId="0" applyFont="1" applyBorder="1" applyAlignment="1">
      <alignment horizontal="right"/>
    </xf>
    <xf numFmtId="0" fontId="77" fillId="0" borderId="0" xfId="0" applyFont="1" applyBorder="1"/>
    <xf numFmtId="4" fontId="77" fillId="0" borderId="0" xfId="0" applyNumberFormat="1" applyFont="1" applyAlignment="1" applyProtection="1">
      <alignment horizontal="left"/>
    </xf>
    <xf numFmtId="170" fontId="77" fillId="0" borderId="0" xfId="0" applyNumberFormat="1" applyFont="1" applyAlignment="1">
      <alignment horizontal="right"/>
    </xf>
    <xf numFmtId="0" fontId="77" fillId="0" borderId="0" xfId="15" applyFont="1" applyFill="1" applyAlignment="1" applyProtection="1">
      <alignment horizontal="left"/>
    </xf>
    <xf numFmtId="0" fontId="81" fillId="0" borderId="0" xfId="15" applyFont="1" applyFill="1"/>
    <xf numFmtId="4" fontId="77" fillId="0" borderId="0" xfId="0" applyNumberFormat="1" applyFont="1" applyFill="1" applyBorder="1" applyAlignment="1">
      <alignment horizontal="right"/>
    </xf>
    <xf numFmtId="0" fontId="77" fillId="0" borderId="0" xfId="0" applyFont="1" applyAlignment="1" applyProtection="1">
      <alignment horizontal="left" vertical="top" wrapText="1"/>
    </xf>
    <xf numFmtId="0" fontId="81" fillId="0" borderId="0" xfId="0" applyFont="1" applyAlignment="1">
      <alignment vertical="top" wrapText="1"/>
    </xf>
    <xf numFmtId="4" fontId="77" fillId="0" borderId="0" xfId="0" applyNumberFormat="1" applyFont="1" applyAlignment="1">
      <alignment horizontal="right" vertical="top" wrapText="1"/>
    </xf>
    <xf numFmtId="0" fontId="77" fillId="0" borderId="0" xfId="0" applyFont="1" applyAlignment="1">
      <alignment horizontal="right" vertical="top" wrapText="1"/>
    </xf>
    <xf numFmtId="170" fontId="77" fillId="0" borderId="0" xfId="0" applyNumberFormat="1" applyFont="1" applyAlignment="1" applyProtection="1">
      <alignment horizontal="right" vertical="top" wrapText="1"/>
    </xf>
    <xf numFmtId="0" fontId="77" fillId="0" borderId="0" xfId="0" applyFont="1" applyAlignment="1">
      <alignment vertical="top" wrapText="1"/>
    </xf>
    <xf numFmtId="0" fontId="77" fillId="9" borderId="0" xfId="0" applyFont="1" applyFill="1" applyAlignment="1" applyProtection="1">
      <alignment horizontal="left"/>
    </xf>
    <xf numFmtId="0" fontId="81" fillId="9" borderId="0" xfId="0" applyFont="1" applyFill="1"/>
    <xf numFmtId="2" fontId="77" fillId="9" borderId="0" xfId="0" applyNumberFormat="1" applyFont="1" applyFill="1" applyAlignment="1">
      <alignment horizontal="right"/>
    </xf>
    <xf numFmtId="2" fontId="77" fillId="9" borderId="0" xfId="0" applyNumberFormat="1" applyFont="1" applyFill="1" applyBorder="1" applyAlignment="1">
      <alignment horizontal="right"/>
    </xf>
    <xf numFmtId="0" fontId="77" fillId="9" borderId="0" xfId="0" applyFont="1" applyFill="1" applyAlignment="1" applyProtection="1">
      <alignment horizontal="right"/>
    </xf>
    <xf numFmtId="170" fontId="77" fillId="9" borderId="0" xfId="0" applyNumberFormat="1" applyFont="1" applyFill="1" applyAlignment="1" applyProtection="1">
      <alignment horizontal="right"/>
    </xf>
    <xf numFmtId="0" fontId="77" fillId="9" borderId="0" xfId="0" applyFont="1" applyFill="1"/>
    <xf numFmtId="0" fontId="77" fillId="0" borderId="0" xfId="0" applyFont="1" applyFill="1" applyAlignment="1" applyProtection="1">
      <alignment horizontal="left"/>
    </xf>
    <xf numFmtId="0" fontId="81" fillId="0" borderId="0" xfId="0" applyFont="1" applyFill="1"/>
    <xf numFmtId="2" fontId="77" fillId="0" borderId="0" xfId="0" applyNumberFormat="1" applyFont="1" applyFill="1" applyAlignment="1">
      <alignment horizontal="right"/>
    </xf>
    <xf numFmtId="2" fontId="77" fillId="0" borderId="0" xfId="0" applyNumberFormat="1" applyFont="1" applyFill="1" applyBorder="1" applyAlignment="1">
      <alignment horizontal="right"/>
    </xf>
    <xf numFmtId="0" fontId="77" fillId="0" borderId="0" xfId="0" applyFont="1" applyFill="1" applyAlignment="1" applyProtection="1">
      <alignment horizontal="right"/>
    </xf>
    <xf numFmtId="170" fontId="77" fillId="0" borderId="0" xfId="0" applyNumberFormat="1" applyFont="1" applyFill="1" applyAlignment="1" applyProtection="1">
      <alignment horizontal="right"/>
    </xf>
    <xf numFmtId="0" fontId="77" fillId="0" borderId="0" xfId="0" applyFont="1" applyFill="1"/>
    <xf numFmtId="0" fontId="80" fillId="0" borderId="0" xfId="0" applyFont="1" applyFill="1" applyAlignment="1" applyProtection="1">
      <alignment horizontal="left"/>
    </xf>
    <xf numFmtId="0" fontId="77" fillId="0" borderId="0" xfId="0" applyFont="1" applyAlignment="1" applyProtection="1">
      <alignment horizontal="right"/>
    </xf>
    <xf numFmtId="0" fontId="80" fillId="0" borderId="0" xfId="15" applyFont="1" applyFill="1" applyAlignment="1" applyProtection="1">
      <alignment horizontal="left"/>
    </xf>
    <xf numFmtId="0" fontId="80" fillId="0" borderId="0" xfId="0" applyFont="1" applyAlignment="1" applyProtection="1">
      <alignment horizontal="left"/>
    </xf>
    <xf numFmtId="171" fontId="77" fillId="0" borderId="0" xfId="0" applyNumberFormat="1" applyFont="1"/>
    <xf numFmtId="2" fontId="77" fillId="0" borderId="0" xfId="0" applyNumberFormat="1" applyFont="1" applyAlignment="1">
      <alignment horizontal="right"/>
    </xf>
    <xf numFmtId="0" fontId="77" fillId="0" borderId="0" xfId="0" applyFont="1" applyProtection="1"/>
    <xf numFmtId="172" fontId="77" fillId="0" borderId="0" xfId="0" applyNumberFormat="1" applyFont="1"/>
    <xf numFmtId="173" fontId="77" fillId="0" borderId="0" xfId="0" applyNumberFormat="1" applyFont="1" applyProtection="1"/>
    <xf numFmtId="0" fontId="77" fillId="0" borderId="0" xfId="15" applyFont="1"/>
    <xf numFmtId="0" fontId="81" fillId="0" borderId="0" xfId="15" applyFont="1"/>
    <xf numFmtId="4" fontId="77" fillId="0" borderId="0" xfId="15" applyNumberFormat="1" applyFont="1" applyAlignment="1">
      <alignment horizontal="right"/>
    </xf>
    <xf numFmtId="0" fontId="38" fillId="0" borderId="20" xfId="16" applyFont="1" applyFill="1" applyBorder="1"/>
    <xf numFmtId="0" fontId="38" fillId="0" borderId="79" xfId="16" applyFont="1" applyFill="1" applyBorder="1"/>
    <xf numFmtId="0" fontId="9" fillId="0" borderId="79" xfId="8" applyFont="1" applyFill="1" applyBorder="1"/>
    <xf numFmtId="0" fontId="51" fillId="0" borderId="79" xfId="8" applyFill="1" applyBorder="1"/>
    <xf numFmtId="0" fontId="51" fillId="0" borderId="79" xfId="8" applyFill="1" applyBorder="1" applyAlignment="1">
      <alignment horizontal="right"/>
    </xf>
    <xf numFmtId="0" fontId="0" fillId="0" borderId="79" xfId="8" applyFont="1" applyFill="1" applyBorder="1"/>
    <xf numFmtId="0" fontId="2" fillId="0" borderId="79" xfId="16" applyFill="1" applyBorder="1" applyAlignment="1">
      <alignment horizontal="left"/>
    </xf>
    <xf numFmtId="0" fontId="2" fillId="0" borderId="80" xfId="16" applyFill="1" applyBorder="1"/>
    <xf numFmtId="0" fontId="2" fillId="0" borderId="0" xfId="16" applyFill="1"/>
    <xf numFmtId="0" fontId="38" fillId="0" borderId="3" xfId="16" applyFont="1" applyFill="1" applyBorder="1"/>
    <xf numFmtId="0" fontId="38" fillId="0" borderId="4" xfId="16" applyFont="1" applyFill="1" applyBorder="1"/>
    <xf numFmtId="0" fontId="9" fillId="0" borderId="4" xfId="8" applyFont="1" applyFill="1" applyBorder="1"/>
    <xf numFmtId="0" fontId="51" fillId="0" borderId="4" xfId="8" applyFill="1" applyBorder="1"/>
    <xf numFmtId="0" fontId="51" fillId="0" borderId="4" xfId="8" applyFill="1" applyBorder="1" applyAlignment="1">
      <alignment horizontal="right"/>
    </xf>
    <xf numFmtId="49" fontId="6" fillId="0" borderId="81" xfId="16" applyNumberFormat="1" applyFont="1" applyFill="1" applyBorder="1"/>
    <xf numFmtId="0" fontId="6" fillId="0" borderId="82" xfId="16" applyFont="1" applyFill="1" applyBorder="1"/>
    <xf numFmtId="0" fontId="6" fillId="0" borderId="83" xfId="16" applyFont="1" applyFill="1" applyBorder="1"/>
    <xf numFmtId="0" fontId="6" fillId="0" borderId="84" xfId="16" applyFont="1" applyFill="1" applyBorder="1"/>
    <xf numFmtId="0" fontId="6" fillId="0" borderId="85" xfId="16" applyFont="1" applyFill="1" applyBorder="1"/>
    <xf numFmtId="0" fontId="6" fillId="0" borderId="86" xfId="16" applyFont="1" applyFill="1" applyBorder="1"/>
    <xf numFmtId="49" fontId="6" fillId="0" borderId="87" xfId="16" applyNumberFormat="1" applyFont="1" applyFill="1" applyBorder="1"/>
    <xf numFmtId="0" fontId="6" fillId="0" borderId="0" xfId="16" applyFont="1" applyFill="1"/>
    <xf numFmtId="0" fontId="6" fillId="0" borderId="88" xfId="16" applyFont="1" applyFill="1" applyBorder="1"/>
    <xf numFmtId="0" fontId="6" fillId="0" borderId="89" xfId="16" applyFont="1" applyFill="1" applyBorder="1"/>
    <xf numFmtId="0" fontId="6" fillId="0" borderId="90" xfId="16" applyFont="1" applyFill="1" applyBorder="1"/>
    <xf numFmtId="0" fontId="6" fillId="0" borderId="91" xfId="16" applyFont="1" applyFill="1" applyBorder="1"/>
    <xf numFmtId="49" fontId="38" fillId="0" borderId="87" xfId="16" applyNumberFormat="1" applyFont="1" applyFill="1" applyBorder="1"/>
    <xf numFmtId="0" fontId="38" fillId="0" borderId="0" xfId="16" applyFont="1" applyFill="1"/>
    <xf numFmtId="4" fontId="38" fillId="0" borderId="90" xfId="16" applyNumberFormat="1" applyFont="1" applyFill="1" applyBorder="1"/>
    <xf numFmtId="49" fontId="4" fillId="0" borderId="87" xfId="16" applyNumberFormat="1" applyFont="1" applyFill="1" applyBorder="1"/>
    <xf numFmtId="0" fontId="4" fillId="0" borderId="0" xfId="16" applyFont="1" applyFill="1"/>
    <xf numFmtId="3" fontId="2" fillId="0" borderId="88" xfId="16" applyNumberFormat="1" applyFill="1" applyBorder="1"/>
    <xf numFmtId="3" fontId="2" fillId="0" borderId="89" xfId="16" applyNumberFormat="1" applyFill="1" applyBorder="1"/>
    <xf numFmtId="3" fontId="2" fillId="0" borderId="90" xfId="16" applyNumberFormat="1" applyFill="1" applyBorder="1"/>
    <xf numFmtId="3" fontId="2" fillId="0" borderId="91" xfId="16" applyNumberFormat="1" applyFill="1" applyBorder="1"/>
    <xf numFmtId="0" fontId="6" fillId="0" borderId="81" xfId="16" applyFont="1" applyFill="1" applyBorder="1"/>
    <xf numFmtId="3" fontId="6" fillId="0" borderId="83" xfId="16" applyNumberFormat="1" applyFont="1" applyFill="1" applyBorder="1"/>
    <xf numFmtId="3" fontId="6" fillId="0" borderId="84" xfId="16" applyNumberFormat="1" applyFont="1" applyFill="1" applyBorder="1"/>
    <xf numFmtId="3" fontId="6" fillId="0" borderId="85" xfId="16" applyNumberFormat="1" applyFont="1" applyFill="1" applyBorder="1"/>
    <xf numFmtId="3" fontId="6" fillId="0" borderId="86" xfId="16" applyNumberFormat="1" applyFont="1" applyFill="1" applyBorder="1"/>
    <xf numFmtId="3" fontId="2" fillId="0" borderId="0" xfId="16" applyNumberFormat="1" applyFill="1"/>
    <xf numFmtId="0" fontId="6" fillId="0" borderId="92" xfId="16" applyFont="1" applyFill="1" applyBorder="1"/>
    <xf numFmtId="0" fontId="6" fillId="0" borderId="93" xfId="16" applyFont="1" applyFill="1" applyBorder="1"/>
    <xf numFmtId="0" fontId="2" fillId="0" borderId="94" xfId="16" applyFill="1" applyBorder="1"/>
    <xf numFmtId="0" fontId="6" fillId="0" borderId="95" xfId="16" applyFont="1" applyFill="1" applyBorder="1" applyAlignment="1">
      <alignment horizontal="right"/>
    </xf>
    <xf numFmtId="0" fontId="6" fillId="0" borderId="93" xfId="16" applyFont="1" applyFill="1" applyBorder="1" applyAlignment="1">
      <alignment horizontal="right"/>
    </xf>
    <xf numFmtId="0" fontId="6" fillId="0" borderId="96" xfId="16" applyFont="1" applyFill="1" applyBorder="1" applyAlignment="1">
      <alignment horizontal="center"/>
    </xf>
    <xf numFmtId="4" fontId="82" fillId="0" borderId="93" xfId="16" applyNumberFormat="1" applyFont="1" applyFill="1" applyBorder="1" applyAlignment="1">
      <alignment horizontal="right"/>
    </xf>
    <xf numFmtId="4" fontId="82" fillId="0" borderId="94" xfId="16" applyNumberFormat="1" applyFont="1" applyFill="1" applyBorder="1" applyAlignment="1">
      <alignment horizontal="right"/>
    </xf>
    <xf numFmtId="0" fontId="25" fillId="0" borderId="9" xfId="16" applyFont="1" applyFill="1" applyBorder="1"/>
    <xf numFmtId="0" fontId="25" fillId="0" borderId="6" xfId="16" applyFont="1" applyFill="1" applyBorder="1"/>
    <xf numFmtId="0" fontId="25" fillId="0" borderId="8" xfId="16" applyFont="1" applyFill="1" applyBorder="1"/>
    <xf numFmtId="3" fontId="25" fillId="0" borderId="57" xfId="16" applyNumberFormat="1" applyFont="1" applyFill="1" applyBorder="1" applyAlignment="1">
      <alignment horizontal="right"/>
    </xf>
    <xf numFmtId="172" fontId="25" fillId="0" borderId="40" xfId="16" applyNumberFormat="1" applyFont="1" applyFill="1" applyBorder="1" applyAlignment="1">
      <alignment horizontal="right"/>
    </xf>
    <xf numFmtId="3" fontId="25" fillId="0" borderId="37" xfId="16" applyNumberFormat="1" applyFont="1" applyFill="1" applyBorder="1" applyAlignment="1">
      <alignment horizontal="right"/>
    </xf>
    <xf numFmtId="4" fontId="25" fillId="0" borderId="6" xfId="16" applyNumberFormat="1" applyFont="1" applyFill="1" applyBorder="1" applyAlignment="1">
      <alignment horizontal="right"/>
    </xf>
    <xf numFmtId="3" fontId="25" fillId="0" borderId="8" xfId="16" applyNumberFormat="1" applyFont="1" applyFill="1" applyBorder="1" applyAlignment="1">
      <alignment horizontal="right"/>
    </xf>
    <xf numFmtId="0" fontId="2" fillId="0" borderId="87" xfId="16" applyFill="1" applyBorder="1"/>
    <xf numFmtId="0" fontId="2" fillId="0" borderId="88" xfId="16" applyFill="1" applyBorder="1"/>
    <xf numFmtId="3" fontId="2" fillId="0" borderId="97" xfId="16" applyNumberFormat="1" applyFill="1" applyBorder="1" applyAlignment="1">
      <alignment horizontal="right"/>
    </xf>
    <xf numFmtId="172" fontId="2" fillId="0" borderId="98" xfId="16" applyNumberFormat="1" applyFill="1" applyBorder="1" applyAlignment="1">
      <alignment horizontal="right"/>
    </xf>
    <xf numFmtId="3" fontId="2" fillId="0" borderId="89" xfId="16" applyNumberFormat="1" applyFill="1" applyBorder="1" applyAlignment="1">
      <alignment horizontal="right"/>
    </xf>
    <xf numFmtId="4" fontId="2" fillId="0" borderId="0" xfId="16" applyNumberFormat="1" applyFill="1" applyAlignment="1">
      <alignment horizontal="right"/>
    </xf>
    <xf numFmtId="3" fontId="2" fillId="0" borderId="88" xfId="16" applyNumberFormat="1" applyFill="1" applyBorder="1" applyAlignment="1">
      <alignment horizontal="right"/>
    </xf>
    <xf numFmtId="0" fontId="2" fillId="0" borderId="11" xfId="16" applyFill="1" applyBorder="1"/>
    <xf numFmtId="0" fontId="6" fillId="0" borderId="7" xfId="16" applyFont="1" applyFill="1" applyBorder="1"/>
    <xf numFmtId="0" fontId="2" fillId="0" borderId="7" xfId="16" applyFill="1" applyBorder="1"/>
    <xf numFmtId="4" fontId="2" fillId="0" borderId="99" xfId="16" applyNumberFormat="1" applyFill="1" applyBorder="1"/>
    <xf numFmtId="4" fontId="2" fillId="0" borderId="100" xfId="16" applyNumberFormat="1" applyFill="1" applyBorder="1"/>
    <xf numFmtId="4" fontId="2" fillId="0" borderId="7" xfId="16" applyNumberFormat="1" applyFill="1" applyBorder="1"/>
    <xf numFmtId="0" fontId="2" fillId="0" borderId="101" xfId="16" applyFill="1" applyBorder="1"/>
    <xf numFmtId="0" fontId="2" fillId="0" borderId="102" xfId="16" applyFill="1" applyBorder="1"/>
    <xf numFmtId="0" fontId="2" fillId="0" borderId="103" xfId="16" applyFill="1" applyBorder="1"/>
    <xf numFmtId="0" fontId="2" fillId="0" borderId="104" xfId="16" applyFill="1" applyBorder="1"/>
    <xf numFmtId="49" fontId="83" fillId="0" borderId="87" xfId="16" applyNumberFormat="1" applyFont="1" applyFill="1" applyBorder="1"/>
    <xf numFmtId="49" fontId="2" fillId="0" borderId="89" xfId="16" applyNumberFormat="1" applyFill="1" applyBorder="1"/>
    <xf numFmtId="0" fontId="9" fillId="0" borderId="0" xfId="16" applyFont="1" applyFill="1"/>
    <xf numFmtId="0" fontId="2" fillId="0" borderId="105" xfId="16" applyFill="1" applyBorder="1"/>
    <xf numFmtId="0" fontId="2" fillId="0" borderId="106" xfId="16" applyFill="1" applyBorder="1"/>
    <xf numFmtId="0" fontId="2" fillId="0" borderId="107" xfId="16" applyFill="1" applyBorder="1"/>
    <xf numFmtId="0" fontId="2" fillId="0" borderId="108" xfId="16" applyFill="1" applyBorder="1"/>
    <xf numFmtId="0" fontId="2" fillId="0" borderId="109" xfId="16" applyFill="1" applyBorder="1"/>
    <xf numFmtId="49" fontId="2" fillId="0" borderId="111" xfId="16" applyNumberFormat="1" applyFill="1" applyBorder="1" applyAlignment="1">
      <alignment horizontal="left"/>
    </xf>
    <xf numFmtId="3" fontId="2" fillId="0" borderId="109" xfId="16" applyNumberFormat="1" applyFill="1" applyBorder="1"/>
    <xf numFmtId="0" fontId="2" fillId="0" borderId="113" xfId="16" applyFill="1" applyBorder="1"/>
    <xf numFmtId="0" fontId="2" fillId="0" borderId="114" xfId="16" applyFill="1" applyBorder="1"/>
    <xf numFmtId="0" fontId="2" fillId="0" borderId="115" xfId="16" applyFill="1" applyBorder="1"/>
    <xf numFmtId="0" fontId="2" fillId="0" borderId="116" xfId="16" applyFill="1" applyBorder="1"/>
    <xf numFmtId="0" fontId="2" fillId="0" borderId="111" xfId="16" applyFill="1" applyBorder="1"/>
    <xf numFmtId="0" fontId="6" fillId="0" borderId="81" xfId="16" applyFont="1" applyFill="1" applyBorder="1" applyAlignment="1">
      <alignment horizontal="left"/>
    </xf>
    <xf numFmtId="0" fontId="2" fillId="0" borderId="82" xfId="16" applyFill="1" applyBorder="1" applyAlignment="1">
      <alignment horizontal="left"/>
    </xf>
    <xf numFmtId="0" fontId="2" fillId="0" borderId="83" xfId="16" applyFill="1" applyBorder="1" applyAlignment="1">
      <alignment horizontal="center"/>
    </xf>
    <xf numFmtId="0" fontId="2" fillId="0" borderId="97" xfId="16" applyFill="1" applyBorder="1"/>
    <xf numFmtId="0" fontId="2" fillId="0" borderId="119" xfId="16" applyFill="1" applyBorder="1"/>
    <xf numFmtId="3" fontId="2" fillId="0" borderId="117" xfId="16" applyNumberFormat="1" applyFill="1" applyBorder="1"/>
    <xf numFmtId="0" fontId="2" fillId="0" borderId="92" xfId="16" applyFill="1" applyBorder="1"/>
    <xf numFmtId="3" fontId="2" fillId="0" borderId="93" xfId="16" applyNumberFormat="1" applyFill="1" applyBorder="1"/>
    <xf numFmtId="0" fontId="2" fillId="0" borderId="96" xfId="16" applyFill="1" applyBorder="1"/>
    <xf numFmtId="174" fontId="2" fillId="0" borderId="97" xfId="16" applyNumberFormat="1" applyFill="1" applyBorder="1"/>
    <xf numFmtId="3" fontId="2" fillId="0" borderId="114" xfId="16" applyNumberFormat="1" applyFill="1" applyBorder="1"/>
    <xf numFmtId="0" fontId="2" fillId="0" borderId="112" xfId="16" applyFill="1" applyBorder="1"/>
    <xf numFmtId="0" fontId="2" fillId="0" borderId="120" xfId="16" applyFill="1" applyBorder="1"/>
    <xf numFmtId="3" fontId="2" fillId="0" borderId="121" xfId="16" applyNumberFormat="1" applyFill="1" applyBorder="1"/>
    <xf numFmtId="0" fontId="2" fillId="0" borderId="122" xfId="16" applyFill="1" applyBorder="1"/>
    <xf numFmtId="3" fontId="2" fillId="0" borderId="123" xfId="16" applyNumberFormat="1" applyFill="1" applyBorder="1"/>
    <xf numFmtId="0" fontId="2" fillId="0" borderId="124" xfId="16" applyFill="1" applyBorder="1"/>
    <xf numFmtId="0" fontId="2" fillId="0" borderId="125" xfId="16" applyFill="1" applyBorder="1"/>
    <xf numFmtId="0" fontId="4" fillId="0" borderId="107" xfId="16" applyFont="1" applyFill="1" applyBorder="1"/>
    <xf numFmtId="0" fontId="2" fillId="0" borderId="0" xfId="16" applyFill="1" applyAlignment="1">
      <alignment horizontal="right"/>
    </xf>
    <xf numFmtId="49" fontId="2" fillId="0" borderId="0" xfId="16" applyNumberFormat="1" applyFill="1"/>
    <xf numFmtId="170" fontId="2" fillId="0" borderId="0" xfId="16" applyNumberFormat="1" applyFill="1"/>
    <xf numFmtId="0" fontId="2" fillId="0" borderId="108" xfId="16" applyFill="1" applyBorder="1" applyAlignment="1">
      <alignment horizontal="right"/>
    </xf>
    <xf numFmtId="175" fontId="2" fillId="0" borderId="114" xfId="16" applyNumberFormat="1" applyFill="1" applyBorder="1"/>
    <xf numFmtId="175" fontId="2" fillId="0" borderId="0" xfId="16" applyNumberFormat="1" applyFill="1"/>
    <xf numFmtId="0" fontId="5" fillId="0" borderId="122" xfId="16" applyFont="1" applyFill="1" applyBorder="1"/>
    <xf numFmtId="0" fontId="5" fillId="0" borderId="123" xfId="16" applyFont="1" applyFill="1" applyBorder="1"/>
    <xf numFmtId="0" fontId="5" fillId="0" borderId="126" xfId="16" applyFont="1" applyFill="1" applyBorder="1"/>
    <xf numFmtId="175" fontId="5" fillId="0" borderId="123" xfId="16" applyNumberFormat="1" applyFont="1" applyFill="1" applyBorder="1"/>
    <xf numFmtId="0" fontId="5" fillId="0" borderId="127" xfId="16" applyFont="1" applyFill="1" applyBorder="1"/>
    <xf numFmtId="0" fontId="5" fillId="0" borderId="0" xfId="16" applyFont="1" applyFill="1"/>
    <xf numFmtId="0" fontId="33" fillId="0" borderId="128" xfId="0" applyFont="1" applyBorder="1" applyAlignment="1">
      <alignment horizontal="left" vertical="center"/>
    </xf>
    <xf numFmtId="165" fontId="25" fillId="0" borderId="41" xfId="0" applyNumberFormat="1" applyFont="1" applyFill="1" applyBorder="1" applyAlignment="1">
      <alignment horizontal="center" vertical="center"/>
    </xf>
    <xf numFmtId="3" fontId="25" fillId="0" borderId="41" xfId="0" applyNumberFormat="1" applyFont="1" applyFill="1" applyBorder="1" applyAlignment="1">
      <alignment horizontal="left" vertical="center"/>
    </xf>
    <xf numFmtId="0" fontId="25" fillId="0" borderId="19" xfId="0" applyFont="1" applyFill="1" applyBorder="1" applyAlignment="1">
      <alignment horizontal="left" vertical="center"/>
    </xf>
    <xf numFmtId="4" fontId="25" fillId="0" borderId="129" xfId="0" applyNumberFormat="1" applyFont="1" applyFill="1" applyBorder="1" applyAlignment="1">
      <alignment horizontal="right" vertical="center" indent="4"/>
    </xf>
    <xf numFmtId="0" fontId="33" fillId="0" borderId="65" xfId="0" applyFont="1" applyBorder="1" applyAlignment="1">
      <alignment horizontal="left" vertical="center"/>
    </xf>
    <xf numFmtId="165" fontId="25" fillId="0" borderId="66" xfId="0" applyNumberFormat="1" applyFont="1" applyFill="1" applyBorder="1" applyAlignment="1">
      <alignment horizontal="center" vertical="center"/>
    </xf>
    <xf numFmtId="3" fontId="25" fillId="0" borderId="66" xfId="0" applyNumberFormat="1" applyFont="1" applyFill="1" applyBorder="1" applyAlignment="1">
      <alignment horizontal="left" vertical="center"/>
    </xf>
    <xf numFmtId="49" fontId="62" fillId="13" borderId="131" xfId="8" applyNumberFormat="1" applyFont="1" applyFill="1" applyBorder="1" applyAlignment="1">
      <alignment vertical="center"/>
    </xf>
    <xf numFmtId="0" fontId="63" fillId="13" borderId="132" xfId="8" applyFont="1" applyFill="1" applyBorder="1" applyAlignment="1">
      <alignment horizontal="left" vertical="center"/>
    </xf>
    <xf numFmtId="0" fontId="62" fillId="13" borderId="132" xfId="8" applyFont="1" applyFill="1" applyBorder="1" applyAlignment="1">
      <alignment horizontal="center" vertical="center"/>
    </xf>
    <xf numFmtId="0" fontId="62" fillId="13" borderId="132" xfId="8" applyNumberFormat="1" applyFont="1" applyFill="1" applyBorder="1" applyAlignment="1">
      <alignment horizontal="center" vertical="center"/>
    </xf>
    <xf numFmtId="0" fontId="62" fillId="13" borderId="132" xfId="8" applyFont="1" applyFill="1" applyBorder="1" applyAlignment="1">
      <alignment horizontal="center" vertical="center" wrapText="1"/>
    </xf>
    <xf numFmtId="0" fontId="62" fillId="13" borderId="131" xfId="8" applyFont="1" applyFill="1" applyBorder="1" applyAlignment="1">
      <alignment horizontal="center" vertical="center" wrapText="1"/>
    </xf>
    <xf numFmtId="49" fontId="62" fillId="14" borderId="131" xfId="8" applyNumberFormat="1" applyFont="1" applyFill="1" applyBorder="1"/>
    <xf numFmtId="0" fontId="63" fillId="14" borderId="131" xfId="8" applyFont="1" applyFill="1" applyBorder="1" applyAlignment="1">
      <alignment horizontal="left" vertical="center"/>
    </xf>
    <xf numFmtId="0" fontId="62" fillId="14" borderId="131" xfId="8" applyFont="1" applyFill="1" applyBorder="1" applyAlignment="1">
      <alignment horizontal="left"/>
    </xf>
    <xf numFmtId="0" fontId="62" fillId="14" borderId="131" xfId="8" applyFont="1" applyFill="1" applyBorder="1" applyAlignment="1">
      <alignment horizontal="center"/>
    </xf>
    <xf numFmtId="2" fontId="62" fillId="14" borderId="131" xfId="8" applyNumberFormat="1" applyFont="1" applyFill="1" applyBorder="1" applyAlignment="1">
      <alignment horizontal="center" vertical="center"/>
    </xf>
    <xf numFmtId="169" fontId="62" fillId="14" borderId="131" xfId="8" applyNumberFormat="1" applyFont="1" applyFill="1" applyBorder="1" applyAlignment="1">
      <alignment horizontal="center" vertical="center" wrapText="1"/>
    </xf>
    <xf numFmtId="169" fontId="63" fillId="14" borderId="131" xfId="8" applyNumberFormat="1" applyFont="1" applyFill="1" applyBorder="1" applyAlignment="1">
      <alignment horizontal="center" vertical="center" wrapText="1"/>
    </xf>
    <xf numFmtId="0" fontId="63" fillId="14" borderId="131" xfId="8" applyFont="1" applyFill="1" applyBorder="1" applyAlignment="1">
      <alignment horizontal="left"/>
    </xf>
    <xf numFmtId="0" fontId="62" fillId="13" borderId="132" xfId="8" applyFont="1" applyFill="1" applyBorder="1" applyAlignment="1">
      <alignment horizontal="left" vertical="center"/>
    </xf>
    <xf numFmtId="49" fontId="56" fillId="14" borderId="131" xfId="8" applyNumberFormat="1" applyFont="1" applyFill="1" applyBorder="1"/>
    <xf numFmtId="0" fontId="74" fillId="14" borderId="131" xfId="8" applyFont="1" applyFill="1" applyBorder="1" applyAlignment="1">
      <alignment horizontal="left"/>
    </xf>
    <xf numFmtId="0" fontId="56" fillId="14" borderId="131" xfId="8" applyFont="1" applyFill="1" applyBorder="1" applyAlignment="1">
      <alignment horizontal="left"/>
    </xf>
    <xf numFmtId="0" fontId="74" fillId="14" borderId="131" xfId="8" applyFont="1" applyFill="1" applyBorder="1" applyAlignment="1">
      <alignment horizontal="left" vertical="center"/>
    </xf>
    <xf numFmtId="0" fontId="56" fillId="14" borderId="131" xfId="8" applyFont="1" applyFill="1" applyBorder="1" applyAlignment="1">
      <alignment horizontal="center"/>
    </xf>
    <xf numFmtId="2" fontId="56" fillId="14" borderId="131" xfId="8" applyNumberFormat="1" applyFont="1" applyFill="1" applyBorder="1" applyAlignment="1">
      <alignment horizontal="center" vertical="center"/>
    </xf>
    <xf numFmtId="169" fontId="56" fillId="14" borderId="131" xfId="8" applyNumberFormat="1" applyFont="1" applyFill="1" applyBorder="1" applyAlignment="1">
      <alignment horizontal="center" vertical="center" wrapText="1"/>
    </xf>
    <xf numFmtId="169" fontId="74" fillId="14" borderId="131" xfId="8" applyNumberFormat="1" applyFont="1" applyFill="1" applyBorder="1" applyAlignment="1">
      <alignment horizontal="center" vertical="center" wrapText="1"/>
    </xf>
    <xf numFmtId="0" fontId="0" fillId="0" borderId="60" xfId="0" applyBorder="1"/>
    <xf numFmtId="0" fontId="0" fillId="0" borderId="61" xfId="0" applyBorder="1"/>
    <xf numFmtId="0" fontId="0" fillId="0" borderId="128" xfId="0" applyFont="1" applyBorder="1"/>
    <xf numFmtId="0" fontId="0" fillId="0" borderId="133" xfId="0" applyFont="1" applyBorder="1"/>
    <xf numFmtId="0" fontId="0" fillId="0" borderId="134" xfId="0" applyFont="1" applyBorder="1"/>
    <xf numFmtId="0" fontId="0" fillId="0" borderId="130" xfId="0" applyBorder="1"/>
    <xf numFmtId="4" fontId="25" fillId="0" borderId="62" xfId="0" applyNumberFormat="1" applyFont="1" applyBorder="1" applyAlignment="1">
      <alignment horizontal="right" vertical="center" indent="4"/>
    </xf>
    <xf numFmtId="0" fontId="0" fillId="0" borderId="139" xfId="0" applyBorder="1"/>
    <xf numFmtId="0" fontId="0" fillId="0" borderId="139" xfId="0" applyBorder="1" applyAlignment="1">
      <alignment horizontal="left" vertical="center" indent="1"/>
    </xf>
    <xf numFmtId="0" fontId="0" fillId="0" borderId="0" xfId="0" applyAlignment="1">
      <alignment horizontal="right" vertical="center"/>
    </xf>
    <xf numFmtId="49" fontId="9" fillId="15" borderId="0" xfId="0" applyNumberFormat="1" applyFont="1" applyFill="1" applyAlignment="1" applyProtection="1">
      <alignment horizontal="left" vertical="center"/>
      <protection locked="0"/>
    </xf>
    <xf numFmtId="0" fontId="0" fillId="0" borderId="2" xfId="0" applyBorder="1"/>
    <xf numFmtId="0" fontId="9" fillId="0" borderId="139" xfId="0" applyFont="1" applyBorder="1" applyAlignment="1">
      <alignment horizontal="left" vertical="center" indent="1"/>
    </xf>
    <xf numFmtId="0" fontId="9" fillId="0" borderId="0" xfId="0" applyFont="1" applyAlignment="1">
      <alignment vertical="center"/>
    </xf>
    <xf numFmtId="49" fontId="9" fillId="15" borderId="6" xfId="0" applyNumberFormat="1" applyFont="1" applyFill="1" applyBorder="1" applyAlignment="1" applyProtection="1">
      <alignment horizontal="right" vertical="center"/>
      <protection locked="0"/>
    </xf>
    <xf numFmtId="0" fontId="0" fillId="0" borderId="6" xfId="0" applyBorder="1" applyAlignment="1">
      <alignment horizontal="right" vertical="center"/>
    </xf>
    <xf numFmtId="0" fontId="0" fillId="0" borderId="8" xfId="0" applyBorder="1"/>
    <xf numFmtId="0" fontId="0" fillId="0" borderId="131" xfId="0" applyBorder="1" applyAlignment="1">
      <alignment vertical="center"/>
    </xf>
    <xf numFmtId="49" fontId="0" fillId="0" borderId="137" xfId="0" applyNumberFormat="1" applyBorder="1" applyAlignment="1">
      <alignment vertical="center"/>
    </xf>
    <xf numFmtId="0" fontId="0" fillId="3" borderId="131" xfId="0" applyFill="1" applyBorder="1"/>
    <xf numFmtId="49" fontId="0" fillId="3" borderId="137" xfId="0" applyNumberFormat="1" applyFill="1" applyBorder="1"/>
    <xf numFmtId="0" fontId="0" fillId="3" borderId="137" xfId="0" applyFill="1" applyBorder="1"/>
    <xf numFmtId="0" fontId="0" fillId="3" borderId="132" xfId="0" applyFill="1" applyBorder="1"/>
    <xf numFmtId="0" fontId="0" fillId="3" borderId="133" xfId="0" applyFill="1" applyBorder="1"/>
    <xf numFmtId="49" fontId="0" fillId="3" borderId="133" xfId="0" applyNumberFormat="1" applyFill="1" applyBorder="1"/>
    <xf numFmtId="0" fontId="0" fillId="3" borderId="134" xfId="0" applyFill="1" applyBorder="1"/>
    <xf numFmtId="0" fontId="0" fillId="3" borderId="133" xfId="0" applyFill="1" applyBorder="1" applyAlignment="1">
      <alignment wrapText="1"/>
    </xf>
    <xf numFmtId="0" fontId="0" fillId="3" borderId="135" xfId="0" applyFill="1" applyBorder="1" applyAlignment="1">
      <alignment vertical="top"/>
    </xf>
    <xf numFmtId="49" fontId="0" fillId="3" borderId="135" xfId="0" applyNumberFormat="1" applyFill="1" applyBorder="1" applyAlignment="1">
      <alignment vertical="top"/>
    </xf>
    <xf numFmtId="49" fontId="0" fillId="3" borderId="131" xfId="0" applyNumberFormat="1" applyFill="1" applyBorder="1" applyAlignment="1">
      <alignment vertical="top"/>
    </xf>
    <xf numFmtId="0" fontId="0" fillId="3" borderId="132" xfId="0" applyFill="1" applyBorder="1" applyAlignment="1">
      <alignment vertical="top"/>
    </xf>
    <xf numFmtId="164" fontId="0" fillId="3" borderId="131" xfId="0" applyNumberFormat="1" applyFill="1" applyBorder="1" applyAlignment="1">
      <alignment vertical="top"/>
    </xf>
    <xf numFmtId="4" fontId="0" fillId="3" borderId="131" xfId="0" applyNumberFormat="1" applyFill="1" applyBorder="1" applyAlignment="1">
      <alignment vertical="top"/>
    </xf>
    <xf numFmtId="0" fontId="0" fillId="3" borderId="131" xfId="0" applyFill="1" applyBorder="1" applyAlignment="1">
      <alignment vertical="top"/>
    </xf>
    <xf numFmtId="0" fontId="17" fillId="0" borderId="33" xfId="0" applyFont="1" applyBorder="1" applyAlignment="1">
      <alignment horizontal="left" vertical="top" wrapText="1"/>
    </xf>
    <xf numFmtId="4" fontId="17" fillId="15" borderId="33" xfId="0" applyNumberFormat="1" applyFont="1" applyFill="1" applyBorder="1" applyAlignment="1" applyProtection="1">
      <alignment vertical="top" shrinkToFit="1"/>
      <protection locked="0"/>
    </xf>
    <xf numFmtId="0" fontId="18" fillId="0" borderId="33" xfId="0" quotePrefix="1" applyFont="1" applyBorder="1" applyAlignment="1">
      <alignment horizontal="left" vertical="top" wrapText="1"/>
    </xf>
    <xf numFmtId="0" fontId="18" fillId="0" borderId="34" xfId="0" applyFont="1" applyBorder="1" applyAlignment="1">
      <alignment vertical="top" wrapText="1" shrinkToFit="1"/>
    </xf>
    <xf numFmtId="0" fontId="0" fillId="3" borderId="38" xfId="0" applyFill="1" applyBorder="1" applyAlignment="1">
      <alignment horizontal="left" vertical="top" wrapText="1"/>
    </xf>
    <xf numFmtId="0" fontId="19" fillId="0" borderId="33" xfId="0" quotePrefix="1" applyFont="1" applyBorder="1" applyAlignment="1">
      <alignment horizontal="left" vertical="top" wrapText="1"/>
    </xf>
    <xf numFmtId="0" fontId="19" fillId="0" borderId="34" xfId="0" applyFont="1" applyBorder="1" applyAlignment="1">
      <alignment vertical="top" wrapText="1" shrinkToFit="1"/>
    </xf>
    <xf numFmtId="0" fontId="18" fillId="0" borderId="38" xfId="0" quotePrefix="1" applyFont="1" applyBorder="1" applyAlignment="1">
      <alignment horizontal="left" vertical="top" wrapText="1"/>
    </xf>
    <xf numFmtId="0" fontId="18" fillId="0" borderId="37" xfId="0" applyFont="1" applyBorder="1" applyAlignment="1">
      <alignment vertical="top" wrapText="1" shrinkToFit="1"/>
    </xf>
    <xf numFmtId="0" fontId="9" fillId="3" borderId="135" xfId="0" applyFont="1" applyFill="1" applyBorder="1" applyAlignment="1">
      <alignment vertical="top"/>
    </xf>
    <xf numFmtId="49" fontId="9" fillId="3" borderId="137" xfId="0" applyNumberFormat="1" applyFont="1" applyFill="1" applyBorder="1" applyAlignment="1">
      <alignment vertical="top"/>
    </xf>
    <xf numFmtId="49" fontId="9" fillId="3" borderId="137" xfId="0" applyNumberFormat="1" applyFont="1" applyFill="1" applyBorder="1" applyAlignment="1">
      <alignment horizontal="left" vertical="top" wrapText="1"/>
    </xf>
    <xf numFmtId="0" fontId="9" fillId="3" borderId="137" xfId="0" applyFont="1" applyFill="1" applyBorder="1" applyAlignment="1">
      <alignment vertical="top"/>
    </xf>
    <xf numFmtId="4" fontId="9" fillId="3" borderId="132" xfId="0" applyNumberFormat="1" applyFont="1" applyFill="1" applyBorder="1" applyAlignment="1">
      <alignment vertical="top"/>
    </xf>
    <xf numFmtId="3" fontId="0" fillId="0" borderId="131" xfId="0" applyNumberFormat="1" applyBorder="1" applyAlignment="1">
      <alignment shrinkToFit="1"/>
    </xf>
    <xf numFmtId="0" fontId="4" fillId="2" borderId="0" xfId="0" applyFont="1" applyFill="1" applyAlignment="1">
      <alignment horizontal="left" wrapText="1"/>
    </xf>
    <xf numFmtId="0" fontId="20" fillId="0" borderId="11" xfId="0" applyFont="1" applyBorder="1" applyAlignment="1">
      <alignment horizontal="center" vertical="center"/>
    </xf>
    <xf numFmtId="0" fontId="20" fillId="0" borderId="7" xfId="0" applyFont="1" applyBorder="1" applyAlignment="1">
      <alignment horizontal="center" vertical="center"/>
    </xf>
    <xf numFmtId="0" fontId="20" fillId="0" borderId="13" xfId="0" applyFont="1" applyBorder="1" applyAlignment="1">
      <alignment horizontal="center" vertical="center"/>
    </xf>
    <xf numFmtId="0" fontId="23" fillId="0" borderId="0" xfId="0" applyFont="1" applyFill="1" applyBorder="1" applyAlignment="1">
      <alignment horizontal="center" vertical="center" wrapText="1"/>
    </xf>
    <xf numFmtId="4" fontId="8" fillId="4" borderId="38" xfId="0" applyNumberFormat="1" applyFont="1" applyFill="1" applyBorder="1" applyAlignment="1"/>
    <xf numFmtId="4" fontId="8" fillId="0" borderId="33" xfId="0" applyNumberFormat="1" applyFont="1" applyBorder="1" applyAlignment="1">
      <alignment vertical="center"/>
    </xf>
    <xf numFmtId="49" fontId="8" fillId="0" borderId="26" xfId="0" applyNumberFormat="1" applyFont="1" applyBorder="1" applyAlignment="1">
      <alignment vertical="center" wrapText="1"/>
    </xf>
    <xf numFmtId="49" fontId="8" fillId="0" borderId="0" xfId="0" applyNumberFormat="1" applyFont="1" applyBorder="1" applyAlignment="1">
      <alignment vertical="center" wrapText="1"/>
    </xf>
    <xf numFmtId="4" fontId="8" fillId="0" borderId="38" xfId="0" applyNumberFormat="1" applyFont="1" applyBorder="1" applyAlignment="1">
      <alignment vertical="center"/>
    </xf>
    <xf numFmtId="49" fontId="8" fillId="0" borderId="10" xfId="0" applyNumberFormat="1" applyFont="1" applyBorder="1" applyAlignment="1">
      <alignment vertical="center" wrapText="1"/>
    </xf>
    <xf numFmtId="49" fontId="8" fillId="0" borderId="6" xfId="0" applyNumberFormat="1" applyFont="1" applyBorder="1" applyAlignment="1">
      <alignment vertical="center" wrapText="1"/>
    </xf>
    <xf numFmtId="3" fontId="0" fillId="0" borderId="12" xfId="0" applyNumberFormat="1" applyBorder="1"/>
    <xf numFmtId="3" fontId="0" fillId="0" borderId="12" xfId="0" applyNumberFormat="1" applyBorder="1" applyAlignment="1">
      <alignment wrapText="1"/>
    </xf>
    <xf numFmtId="3" fontId="0" fillId="4" borderId="31" xfId="0" applyNumberFormat="1" applyFill="1" applyBorder="1"/>
    <xf numFmtId="3" fontId="0" fillId="4" borderId="12" xfId="0" applyNumberFormat="1" applyFill="1" applyBorder="1"/>
    <xf numFmtId="3" fontId="0" fillId="4" borderId="32" xfId="0" applyNumberFormat="1" applyFill="1" applyBorder="1"/>
    <xf numFmtId="0" fontId="16" fillId="3" borderId="35" xfId="0" applyFont="1" applyFill="1" applyBorder="1" applyAlignment="1">
      <alignment horizontal="center" vertical="center" wrapText="1"/>
    </xf>
    <xf numFmtId="4" fontId="8" fillId="0" borderId="35" xfId="0" applyNumberFormat="1" applyFont="1" applyBorder="1" applyAlignment="1">
      <alignment vertical="center"/>
    </xf>
    <xf numFmtId="49" fontId="8" fillId="0" borderId="36" xfId="0" applyNumberFormat="1" applyFont="1" applyBorder="1" applyAlignment="1">
      <alignment vertical="center" wrapText="1"/>
    </xf>
    <xf numFmtId="49" fontId="8" fillId="0" borderId="18" xfId="0" applyNumberFormat="1" applyFont="1" applyBorder="1" applyAlignment="1">
      <alignment vertical="center" wrapText="1"/>
    </xf>
    <xf numFmtId="49" fontId="7" fillId="3" borderId="18" xfId="0" applyNumberFormat="1" applyFont="1" applyFill="1" applyBorder="1" applyAlignment="1">
      <alignment horizontal="center" vertical="center" shrinkToFit="1"/>
    </xf>
    <xf numFmtId="0" fontId="7" fillId="3" borderId="18" xfId="0" applyFont="1" applyFill="1" applyBorder="1" applyAlignment="1">
      <alignment horizontal="center" vertical="center" shrinkToFit="1"/>
    </xf>
    <xf numFmtId="0" fontId="7" fillId="3" borderId="19" xfId="0" applyFont="1" applyFill="1" applyBorder="1" applyAlignment="1">
      <alignment horizontal="center" vertical="center" shrinkToFit="1"/>
    </xf>
    <xf numFmtId="4" fontId="14" fillId="0" borderId="15" xfId="0" applyNumberFormat="1" applyFont="1" applyBorder="1" applyAlignment="1">
      <alignment horizontal="right" vertical="center" indent="1"/>
    </xf>
    <xf numFmtId="4" fontId="14" fillId="0" borderId="22" xfId="0" applyNumberFormat="1" applyFont="1" applyBorder="1" applyAlignment="1">
      <alignment horizontal="right" vertical="center" indent="1"/>
    </xf>
    <xf numFmtId="4" fontId="14" fillId="0" borderId="135" xfId="0" applyNumberFormat="1" applyFont="1" applyBorder="1" applyAlignment="1">
      <alignment horizontal="right" vertical="center" indent="1"/>
    </xf>
    <xf numFmtId="4" fontId="14" fillId="0" borderId="136" xfId="0" applyNumberFormat="1" applyFont="1" applyBorder="1" applyAlignment="1">
      <alignment horizontal="right" vertical="center" indent="1"/>
    </xf>
    <xf numFmtId="1" fontId="0" fillId="0" borderId="6" xfId="0" applyNumberFormat="1" applyFont="1" applyBorder="1" applyAlignment="1">
      <alignment horizontal="right" indent="1"/>
    </xf>
    <xf numFmtId="49" fontId="9" fillId="15" borderId="138" xfId="0" applyNumberFormat="1" applyFont="1" applyFill="1" applyBorder="1" applyAlignment="1" applyProtection="1">
      <alignment horizontal="left" vertical="center"/>
      <protection locked="0"/>
    </xf>
    <xf numFmtId="0" fontId="0" fillId="0" borderId="18" xfId="0" applyBorder="1" applyAlignment="1">
      <alignment horizontal="center"/>
    </xf>
    <xf numFmtId="4" fontId="12" fillId="0" borderId="135" xfId="0" applyNumberFormat="1" applyFont="1" applyBorder="1" applyAlignment="1">
      <alignment horizontal="right" vertical="center"/>
    </xf>
    <xf numFmtId="4" fontId="12" fillId="0" borderId="137" xfId="0" applyNumberFormat="1" applyFont="1" applyBorder="1" applyAlignment="1">
      <alignment horizontal="right" vertical="center"/>
    </xf>
    <xf numFmtId="4" fontId="12" fillId="0" borderId="135" xfId="0" applyNumberFormat="1" applyFont="1" applyBorder="1" applyAlignment="1">
      <alignment vertical="center"/>
    </xf>
    <xf numFmtId="4" fontId="12" fillId="0" borderId="137" xfId="0" applyNumberFormat="1" applyFont="1" applyBorder="1" applyAlignment="1">
      <alignment vertical="center"/>
    </xf>
    <xf numFmtId="4" fontId="12" fillId="0" borderId="15" xfId="0" applyNumberFormat="1" applyFont="1" applyBorder="1" applyAlignment="1">
      <alignment horizontal="right" vertical="center" indent="1"/>
    </xf>
    <xf numFmtId="4" fontId="12" fillId="0" borderId="16" xfId="0" applyNumberFormat="1" applyFont="1" applyBorder="1" applyAlignment="1">
      <alignment horizontal="right" vertical="center" indent="1"/>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center" vertical="center"/>
    </xf>
    <xf numFmtId="4" fontId="12" fillId="0" borderId="10" xfId="0" applyNumberFormat="1" applyFont="1" applyBorder="1" applyAlignment="1">
      <alignment horizontal="right" vertical="center"/>
    </xf>
    <xf numFmtId="4" fontId="12" fillId="0" borderId="6" xfId="0" applyNumberFormat="1" applyFont="1" applyBorder="1" applyAlignment="1">
      <alignment horizontal="right" vertical="center"/>
    </xf>
    <xf numFmtId="4" fontId="12" fillId="0" borderId="138" xfId="0" applyNumberFormat="1" applyFont="1" applyBorder="1" applyAlignment="1">
      <alignment horizontal="right" vertical="center"/>
    </xf>
    <xf numFmtId="4" fontId="13" fillId="3" borderId="7" xfId="0" applyNumberFormat="1" applyFont="1" applyFill="1" applyBorder="1" applyAlignment="1">
      <alignment horizontal="right" vertical="center"/>
    </xf>
    <xf numFmtId="4" fontId="12" fillId="0" borderId="22" xfId="0" applyNumberFormat="1" applyFont="1" applyBorder="1" applyAlignment="1">
      <alignment horizontal="right" vertical="center" indent="1"/>
    </xf>
    <xf numFmtId="2" fontId="13" fillId="3" borderId="7" xfId="0" applyNumberFormat="1" applyFont="1" applyFill="1" applyBorder="1" applyAlignment="1">
      <alignment horizontal="right" vertical="center"/>
    </xf>
    <xf numFmtId="0" fontId="0" fillId="0" borderId="6" xfId="0" applyFont="1" applyBorder="1" applyAlignment="1">
      <alignment horizontal="right" indent="1"/>
    </xf>
    <xf numFmtId="0" fontId="0" fillId="0" borderId="8" xfId="0" applyFont="1" applyBorder="1" applyAlignment="1">
      <alignment horizontal="right" indent="1"/>
    </xf>
    <xf numFmtId="49" fontId="9" fillId="15" borderId="0" xfId="0" applyNumberFormat="1" applyFont="1" applyFill="1" applyAlignment="1" applyProtection="1">
      <alignment horizontal="left" vertical="center"/>
      <protection locked="0"/>
    </xf>
    <xf numFmtId="49" fontId="9" fillId="15" borderId="6" xfId="0" applyNumberFormat="1" applyFont="1" applyFill="1" applyBorder="1" applyAlignment="1" applyProtection="1">
      <alignment horizontal="left" vertical="center"/>
      <protection locked="0"/>
    </xf>
    <xf numFmtId="49" fontId="9" fillId="3" borderId="0" xfId="0" applyNumberFormat="1" applyFont="1" applyFill="1" applyBorder="1" applyAlignment="1">
      <alignment horizontal="center" vertical="center"/>
    </xf>
    <xf numFmtId="0" fontId="9" fillId="3" borderId="0" xfId="0" applyFont="1" applyFill="1" applyBorder="1" applyAlignment="1">
      <alignment horizontal="center" vertical="center"/>
    </xf>
    <xf numFmtId="0" fontId="9" fillId="3" borderId="2" xfId="0" applyFont="1" applyFill="1" applyBorder="1" applyAlignment="1">
      <alignment horizontal="center" vertical="center"/>
    </xf>
    <xf numFmtId="0" fontId="7" fillId="0" borderId="0" xfId="0" applyFont="1" applyAlignment="1">
      <alignment horizontal="center" vertical="top"/>
    </xf>
    <xf numFmtId="0" fontId="7"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0" fillId="15" borderId="134" xfId="0" applyFill="1" applyBorder="1" applyAlignment="1" applyProtection="1">
      <alignment vertical="top" wrapText="1"/>
      <protection locked="0"/>
    </xf>
    <xf numFmtId="0" fontId="0" fillId="15" borderId="138" xfId="0" applyFill="1" applyBorder="1" applyAlignment="1" applyProtection="1">
      <alignment vertical="top" wrapText="1"/>
      <protection locked="0"/>
    </xf>
    <xf numFmtId="0" fontId="0" fillId="15" borderId="138" xfId="0" applyFill="1" applyBorder="1" applyAlignment="1" applyProtection="1">
      <alignment horizontal="left" vertical="top" wrapText="1"/>
      <protection locked="0"/>
    </xf>
    <xf numFmtId="0" fontId="0" fillId="15" borderId="140" xfId="0" applyFill="1" applyBorder="1" applyAlignment="1" applyProtection="1">
      <alignment vertical="top" wrapText="1"/>
      <protection locked="0"/>
    </xf>
    <xf numFmtId="0" fontId="0" fillId="15" borderId="26" xfId="0" applyFill="1" applyBorder="1" applyAlignment="1" applyProtection="1">
      <alignment vertical="top" wrapText="1"/>
      <protection locked="0"/>
    </xf>
    <xf numFmtId="0" fontId="0" fillId="15" borderId="0" xfId="0" applyFill="1" applyAlignment="1" applyProtection="1">
      <alignment vertical="top" wrapText="1"/>
      <protection locked="0"/>
    </xf>
    <xf numFmtId="0" fontId="0" fillId="15" borderId="0" xfId="0" applyFill="1" applyAlignment="1" applyProtection="1">
      <alignment horizontal="left" vertical="top" wrapText="1"/>
      <protection locked="0"/>
    </xf>
    <xf numFmtId="0" fontId="0" fillId="15" borderId="34" xfId="0" applyFill="1" applyBorder="1" applyAlignment="1" applyProtection="1">
      <alignment vertical="top" wrapText="1"/>
      <protection locked="0"/>
    </xf>
    <xf numFmtId="0" fontId="0" fillId="15" borderId="10" xfId="0" applyFill="1" applyBorder="1" applyAlignment="1" applyProtection="1">
      <alignment vertical="top" wrapText="1"/>
      <protection locked="0"/>
    </xf>
    <xf numFmtId="0" fontId="0" fillId="15" borderId="6" xfId="0" applyFill="1" applyBorder="1" applyAlignment="1" applyProtection="1">
      <alignment vertical="top" wrapText="1"/>
      <protection locked="0"/>
    </xf>
    <xf numFmtId="0" fontId="0" fillId="15" borderId="6" xfId="0" applyFill="1" applyBorder="1" applyAlignment="1" applyProtection="1">
      <alignment horizontal="left" vertical="top" wrapText="1"/>
      <protection locked="0"/>
    </xf>
    <xf numFmtId="0" fontId="0" fillId="15" borderId="37" xfId="0" applyFill="1" applyBorder="1" applyAlignment="1" applyProtection="1">
      <alignment vertical="top" wrapText="1"/>
      <protection locked="0"/>
    </xf>
    <xf numFmtId="0" fontId="7" fillId="0" borderId="0" xfId="0" applyFont="1" applyAlignment="1">
      <alignment horizontal="center"/>
    </xf>
    <xf numFmtId="49" fontId="0" fillId="0" borderId="137" xfId="0" applyNumberFormat="1" applyBorder="1" applyAlignment="1">
      <alignment vertical="center"/>
    </xf>
    <xf numFmtId="0" fontId="0" fillId="0" borderId="137" xfId="0" applyBorder="1" applyAlignment="1">
      <alignment vertical="center"/>
    </xf>
    <xf numFmtId="0" fontId="0" fillId="0" borderId="132" xfId="0" applyBorder="1" applyAlignment="1">
      <alignment vertical="center"/>
    </xf>
    <xf numFmtId="0" fontId="0" fillId="0" borderId="0" xfId="0" applyAlignment="1">
      <alignment vertical="top"/>
    </xf>
    <xf numFmtId="0" fontId="0" fillId="0" borderId="0" xfId="0" applyAlignment="1">
      <alignment horizontal="left" vertical="top" wrapText="1"/>
    </xf>
    <xf numFmtId="0" fontId="6" fillId="0" borderId="83" xfId="16" applyFont="1" applyFill="1" applyBorder="1" applyAlignment="1">
      <alignment horizontal="center"/>
    </xf>
    <xf numFmtId="0" fontId="3" fillId="0" borderId="0" xfId="16" applyFont="1" applyFill="1" applyAlignment="1">
      <alignment horizontal="center"/>
    </xf>
    <xf numFmtId="0" fontId="9" fillId="0" borderId="110" xfId="16" applyFont="1" applyFill="1" applyBorder="1" applyAlignment="1">
      <alignment vertical="center" wrapText="1"/>
    </xf>
    <xf numFmtId="0" fontId="82" fillId="0" borderId="112" xfId="16" applyFont="1" applyFill="1" applyBorder="1" applyAlignment="1">
      <alignment horizontal="left"/>
    </xf>
    <xf numFmtId="0" fontId="6" fillId="0" borderId="117" xfId="16" applyFont="1" applyFill="1" applyBorder="1" applyAlignment="1">
      <alignment horizontal="left"/>
    </xf>
    <xf numFmtId="0" fontId="3" fillId="0" borderId="118" xfId="16" applyFont="1" applyFill="1" applyBorder="1" applyAlignment="1">
      <alignment horizontal="center" vertical="center"/>
    </xf>
    <xf numFmtId="0" fontId="0" fillId="0" borderId="4" xfId="8" applyFont="1" applyFill="1" applyBorder="1" applyAlignment="1">
      <alignment horizontal="left"/>
    </xf>
    <xf numFmtId="0" fontId="0" fillId="0" borderId="5" xfId="8" applyFont="1" applyFill="1" applyBorder="1" applyAlignment="1">
      <alignment horizontal="left"/>
    </xf>
    <xf numFmtId="49" fontId="3" fillId="0" borderId="0" xfId="16" applyNumberFormat="1" applyFont="1" applyFill="1" applyAlignment="1">
      <alignment horizontal="center"/>
    </xf>
    <xf numFmtId="3" fontId="6" fillId="0" borderId="99" xfId="16" applyNumberFormat="1" applyFont="1" applyFill="1" applyBorder="1" applyAlignment="1">
      <alignment horizontal="right"/>
    </xf>
    <xf numFmtId="3" fontId="6" fillId="0" borderId="13" xfId="16" applyNumberFormat="1" applyFont="1" applyFill="1" applyBorder="1" applyAlignment="1">
      <alignment horizontal="right"/>
    </xf>
    <xf numFmtId="0" fontId="47" fillId="0" borderId="0" xfId="0" applyFont="1" applyAlignment="1">
      <alignment horizontal="center" vertical="center"/>
    </xf>
    <xf numFmtId="0" fontId="9" fillId="10" borderId="11" xfId="0" applyFont="1" applyFill="1" applyBorder="1" applyAlignment="1">
      <alignment horizontal="center" vertical="center"/>
    </xf>
    <xf numFmtId="0" fontId="9" fillId="10" borderId="7" xfId="0" applyFont="1" applyFill="1" applyBorder="1" applyAlignment="1">
      <alignment horizontal="center" vertical="center"/>
    </xf>
    <xf numFmtId="0" fontId="38" fillId="0" borderId="13" xfId="0" applyFont="1" applyBorder="1" applyAlignment="1">
      <alignment vertical="center"/>
    </xf>
    <xf numFmtId="0" fontId="9" fillId="0" borderId="11" xfId="0" applyFont="1" applyFill="1" applyBorder="1" applyAlignment="1">
      <alignment horizontal="right" vertical="center"/>
    </xf>
    <xf numFmtId="0" fontId="9" fillId="0" borderId="7" xfId="0" applyFont="1" applyFill="1" applyBorder="1" applyAlignment="1">
      <alignment horizontal="right" vertical="center"/>
    </xf>
    <xf numFmtId="0" fontId="9" fillId="0" borderId="74" xfId="0" applyFont="1" applyFill="1" applyBorder="1" applyAlignment="1">
      <alignment horizontal="right" vertical="center"/>
    </xf>
  </cellXfs>
  <cellStyles count="17">
    <cellStyle name="fnRegressQ" xfId="10"/>
    <cellStyle name="Hypertextový odkaz" xfId="3" builtinId="8"/>
    <cellStyle name="Hypertextový odkaz 2" xfId="5"/>
    <cellStyle name="Měna" xfId="4" builtinId="4"/>
    <cellStyle name="Měna 2" xfId="7"/>
    <cellStyle name="Normální" xfId="0" builtinId="0"/>
    <cellStyle name="Normální 100" xfId="15"/>
    <cellStyle name="Normální 16" xfId="6"/>
    <cellStyle name="normální 2" xfId="1"/>
    <cellStyle name="Normální 4" xfId="2"/>
    <cellStyle name="Normální 637" xfId="16"/>
    <cellStyle name="normální_List1" xfId="12"/>
    <cellStyle name="normální_POL.XLS" xfId="8"/>
    <cellStyle name="normální_Vzor_vykaz_specifikace" xfId="14"/>
    <cellStyle name="normální_Zadávací podklad pro profese" xfId="9"/>
    <cellStyle name="normální_Zadávací podklad pro profese_PS 027B Domácí telefon" xfId="11"/>
    <cellStyle name="normální_Zadávací podklad pro profese_PS 035B Kartový systém_P" xfId="1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Stavitel\Templates\Rozpocty\Sablon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Pr&#225;ce\20_164%20Nemocnice%20P&#237;sek\02_podklady\14%20Pokyny%20k%20vydani\D.1.01.4c-R%20Rozpocet%20Adamec.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FSS%20-%20Predeleni%20mistnosti\25%20-%20DVD\21%20-%20Rozpocty\Souhrnny%20rozpocet\SR%20513\FSS%20-%20DVD%20-%20X%20101%20-%2012%20-%20001%20-%2000_Rozpocet%205NP%20-%20M.C.51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Z:\FSS%20-%20Predeleni%20mistnosti\25%20-%20DVD\21%20-%20Rozpocty\Souhrnny%20rozpocet\SR%20513\FSS%20-%20DVD%20-%20101%20-%2019%20-%20R%20003%20-%2000_AV_Rozpocet_513_202102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ELE"/>
      <sheetName val="232"/>
      <sheetName val="209"/>
      <sheetName val="513"/>
      <sheetName val="455"/>
    </sheetNames>
    <sheetDataSet>
      <sheetData sheetId="0">
        <row r="7">
          <cell r="G7">
            <v>0</v>
          </cell>
        </row>
      </sheetData>
      <sheetData sheetId="1">
        <row r="12">
          <cell r="E12">
            <v>0</v>
          </cell>
          <cell r="I12">
            <v>0</v>
          </cell>
        </row>
      </sheetData>
      <sheetData sheetId="2"/>
      <sheetData sheetId="3" refreshError="1"/>
      <sheetData sheetId="4" refreshError="1"/>
      <sheetData sheetId="5"/>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
      <sheetName val="POLOZKY"/>
    </sheetNames>
    <sheetDataSet>
      <sheetData sheetId="0"/>
      <sheetData sheetId="1">
        <row r="1">
          <cell r="A1" t="str">
            <v>FSS, m.č.5.13</v>
          </cell>
        </row>
        <row r="3">
          <cell r="A3" t="str">
            <v>12 SLABOPROUDÉ ROZVODY</v>
          </cell>
        </row>
        <row r="6">
          <cell r="C6" t="str">
            <v>Universální kabelážní systém (UKS)</v>
          </cell>
        </row>
        <row r="58">
          <cell r="C58" t="str">
            <v>Jednotný čas</v>
          </cell>
        </row>
        <row r="73">
          <cell r="C73" t="str">
            <v>Elektronická kontrola vstupu (EKV)</v>
          </cell>
        </row>
        <row r="111">
          <cell r="C111" t="str">
            <v>Ostatní</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513 LCD i75&quot;"/>
      <sheetName val="Demont a mont stávající"/>
    </sheetNames>
    <sheetDataSet>
      <sheetData sheetId="0"/>
      <sheetData sheetId="1">
        <row r="3">
          <cell r="C3" t="str">
            <v>Posluchárna 5.13b - Interaktivní LCD 75"</v>
          </cell>
        </row>
      </sheetData>
      <sheetData sheetId="2">
        <row r="3">
          <cell r="C3" t="str">
            <v>Demontáž stávající techniky a její opětovná instalace</v>
          </cell>
        </row>
      </sheetData>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
  <sheetViews>
    <sheetView workbookViewId="0">
      <selection activeCell="A2" sqref="A2:G2"/>
    </sheetView>
  </sheetViews>
  <sheetFormatPr defaultRowHeight="12.75" x14ac:dyDescent="0.2"/>
  <sheetData>
    <row r="1" spans="1:7" x14ac:dyDescent="0.2">
      <c r="A1" s="36" t="s">
        <v>36</v>
      </c>
    </row>
    <row r="2" spans="1:7" ht="57.75" customHeight="1" x14ac:dyDescent="0.2">
      <c r="A2" s="707" t="s">
        <v>37</v>
      </c>
      <c r="B2" s="707"/>
      <c r="C2" s="707"/>
      <c r="D2" s="707"/>
      <c r="E2" s="707"/>
      <c r="F2" s="707"/>
      <c r="G2" s="707"/>
    </row>
  </sheetData>
  <mergeCells count="1">
    <mergeCell ref="A2:G2"/>
  </mergeCells>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AAW351"/>
  <sheetViews>
    <sheetView topLeftCell="A88" zoomScaleNormal="100" workbookViewId="0">
      <selection activeCell="G119" sqref="G119"/>
    </sheetView>
  </sheetViews>
  <sheetFormatPr defaultColWidth="9.140625" defaultRowHeight="11.25" x14ac:dyDescent="0.2"/>
  <cols>
    <col min="1" max="1" width="5.7109375" style="322" customWidth="1"/>
    <col min="2" max="2" width="23" style="330" bestFit="1" customWidth="1"/>
    <col min="3" max="3" width="57.42578125" style="331" customWidth="1"/>
    <col min="4" max="4" width="80.140625" style="322" customWidth="1"/>
    <col min="5" max="5" width="5.42578125" style="404" customWidth="1"/>
    <col min="6" max="6" width="9" style="405" customWidth="1"/>
    <col min="7" max="7" width="10.42578125" style="405" customWidth="1"/>
    <col min="8" max="8" width="11.7109375" style="405" bestFit="1" customWidth="1"/>
    <col min="9" max="9" width="9.140625" style="322"/>
    <col min="10" max="10" width="9.140625" style="323"/>
    <col min="11" max="11" width="22.7109375" style="323" bestFit="1" customWidth="1"/>
    <col min="12" max="12" width="5" style="323" bestFit="1" customWidth="1"/>
    <col min="13" max="725" width="9.140625" style="323"/>
    <col min="726" max="16384" width="9.140625" style="322"/>
  </cols>
  <sheetData>
    <row r="1" spans="1:725" ht="25.15" customHeight="1" x14ac:dyDescent="0.2">
      <c r="A1" s="316" t="s">
        <v>455</v>
      </c>
      <c r="B1" s="317"/>
      <c r="C1" s="318"/>
      <c r="D1" s="319"/>
      <c r="E1" s="320"/>
      <c r="F1" s="319"/>
      <c r="G1" s="319"/>
      <c r="H1" s="321" t="s">
        <v>456</v>
      </c>
    </row>
    <row r="2" spans="1:725" ht="3" customHeight="1" x14ac:dyDescent="0.25">
      <c r="A2" s="324"/>
      <c r="B2" s="325"/>
      <c r="C2" s="326"/>
      <c r="D2" s="327"/>
      <c r="E2" s="327"/>
      <c r="F2" s="327"/>
      <c r="G2" s="327"/>
      <c r="H2" s="328"/>
    </row>
    <row r="3" spans="1:725" ht="25.5" customHeight="1" x14ac:dyDescent="0.3">
      <c r="A3" s="329" t="s">
        <v>457</v>
      </c>
      <c r="D3" s="332"/>
      <c r="E3" s="333"/>
      <c r="F3" s="334"/>
      <c r="G3" s="334"/>
      <c r="H3" s="334"/>
    </row>
    <row r="4" spans="1:725" ht="16.5" customHeight="1" x14ac:dyDescent="0.2">
      <c r="B4" s="335"/>
      <c r="C4" s="322"/>
      <c r="E4" s="322"/>
      <c r="F4" s="322"/>
      <c r="G4" s="322"/>
      <c r="H4" s="322"/>
    </row>
    <row r="5" spans="1:725" ht="31.5" customHeight="1" x14ac:dyDescent="0.2">
      <c r="A5" s="635" t="s">
        <v>105</v>
      </c>
      <c r="B5" s="636" t="s">
        <v>458</v>
      </c>
      <c r="C5" s="637" t="s">
        <v>107</v>
      </c>
      <c r="D5" s="637" t="s">
        <v>459</v>
      </c>
      <c r="E5" s="637" t="s">
        <v>108</v>
      </c>
      <c r="F5" s="638" t="s">
        <v>109</v>
      </c>
      <c r="G5" s="639" t="s">
        <v>110</v>
      </c>
      <c r="H5" s="640" t="s">
        <v>460</v>
      </c>
    </row>
    <row r="6" spans="1:725" ht="12.75" x14ac:dyDescent="0.2">
      <c r="A6" s="336" t="s">
        <v>461</v>
      </c>
      <c r="B6" s="337">
        <v>1</v>
      </c>
      <c r="C6" s="338" t="s">
        <v>462</v>
      </c>
      <c r="D6" s="339"/>
      <c r="E6" s="340"/>
      <c r="F6" s="341"/>
      <c r="G6" s="342"/>
      <c r="H6" s="342"/>
    </row>
    <row r="7" spans="1:725" ht="76.5" x14ac:dyDescent="0.2">
      <c r="A7" s="336"/>
      <c r="B7" s="337"/>
      <c r="C7" s="338"/>
      <c r="D7" s="343" t="s">
        <v>463</v>
      </c>
      <c r="E7" s="340"/>
      <c r="F7" s="341"/>
      <c r="G7" s="342"/>
      <c r="H7" s="342"/>
    </row>
    <row r="8" spans="1:725" ht="12.75" customHeight="1" x14ac:dyDescent="0.2">
      <c r="A8" s="344"/>
      <c r="B8" s="337"/>
      <c r="C8" s="338" t="s">
        <v>464</v>
      </c>
      <c r="D8" s="339"/>
      <c r="E8" s="340"/>
      <c r="F8" s="341"/>
      <c r="G8" s="342"/>
      <c r="H8" s="342"/>
    </row>
    <row r="9" spans="1:725" ht="12.75" customHeight="1" x14ac:dyDescent="0.2">
      <c r="A9" s="344"/>
      <c r="B9" s="337"/>
      <c r="C9" s="345" t="s">
        <v>465</v>
      </c>
      <c r="D9" s="345" t="s">
        <v>466</v>
      </c>
      <c r="E9" s="340" t="s">
        <v>299</v>
      </c>
      <c r="F9" s="341">
        <v>1</v>
      </c>
      <c r="G9" s="342">
        <v>0</v>
      </c>
      <c r="H9" s="342">
        <f t="shared" ref="H9:H13" si="0">F9*G9</f>
        <v>0</v>
      </c>
    </row>
    <row r="10" spans="1:725" ht="12.75" customHeight="1" x14ac:dyDescent="0.2">
      <c r="A10" s="344"/>
      <c r="B10" s="337"/>
      <c r="C10" s="345" t="s">
        <v>467</v>
      </c>
      <c r="D10" s="345" t="s">
        <v>468</v>
      </c>
      <c r="E10" s="340" t="s">
        <v>299</v>
      </c>
      <c r="F10" s="341">
        <v>1</v>
      </c>
      <c r="G10" s="342">
        <v>0</v>
      </c>
      <c r="H10" s="342">
        <f t="shared" si="0"/>
        <v>0</v>
      </c>
    </row>
    <row r="11" spans="1:725" ht="12.75" customHeight="1" x14ac:dyDescent="0.2">
      <c r="A11" s="344"/>
      <c r="B11" s="337"/>
      <c r="C11" s="345" t="s">
        <v>469</v>
      </c>
      <c r="D11" s="345" t="s">
        <v>470</v>
      </c>
      <c r="E11" s="340" t="s">
        <v>299</v>
      </c>
      <c r="F11" s="341">
        <v>1</v>
      </c>
      <c r="G11" s="342">
        <v>0</v>
      </c>
      <c r="H11" s="342">
        <f t="shared" si="0"/>
        <v>0</v>
      </c>
    </row>
    <row r="12" spans="1:725" ht="12.75" customHeight="1" x14ac:dyDescent="0.2">
      <c r="A12" s="344"/>
      <c r="B12" s="337"/>
      <c r="C12" s="345" t="s">
        <v>471</v>
      </c>
      <c r="D12" s="345" t="s">
        <v>472</v>
      </c>
      <c r="E12" s="340" t="s">
        <v>299</v>
      </c>
      <c r="F12" s="341">
        <v>4</v>
      </c>
      <c r="G12" s="342">
        <v>0</v>
      </c>
      <c r="H12" s="342">
        <f t="shared" si="0"/>
        <v>0</v>
      </c>
    </row>
    <row r="13" spans="1:725" ht="12.75" customHeight="1" x14ac:dyDescent="0.2">
      <c r="A13" s="344"/>
      <c r="B13" s="337"/>
      <c r="C13" s="345" t="s">
        <v>473</v>
      </c>
      <c r="D13" s="345" t="s">
        <v>474</v>
      </c>
      <c r="E13" s="340" t="s">
        <v>299</v>
      </c>
      <c r="F13" s="341">
        <f>2*(2*F11+2*F10+F12+F9)</f>
        <v>18</v>
      </c>
      <c r="G13" s="342">
        <v>0</v>
      </c>
      <c r="H13" s="342">
        <f t="shared" si="0"/>
        <v>0</v>
      </c>
    </row>
    <row r="14" spans="1:725" ht="12.75" customHeight="1" x14ac:dyDescent="0.2">
      <c r="A14" s="344"/>
      <c r="B14" s="337"/>
      <c r="C14" s="345"/>
      <c r="D14" s="345"/>
      <c r="E14" s="340"/>
      <c r="F14" s="341"/>
      <c r="G14" s="342"/>
      <c r="H14" s="342"/>
    </row>
    <row r="15" spans="1:725" ht="25.5" x14ac:dyDescent="0.2">
      <c r="A15" s="346"/>
      <c r="B15" s="347"/>
      <c r="C15" s="345" t="s">
        <v>475</v>
      </c>
      <c r="D15" s="345" t="s">
        <v>476</v>
      </c>
      <c r="E15" s="348" t="s">
        <v>299</v>
      </c>
      <c r="F15" s="349">
        <v>2</v>
      </c>
      <c r="G15" s="350">
        <v>0</v>
      </c>
      <c r="H15" s="350">
        <f t="shared" ref="H15" si="1">F15*G15</f>
        <v>0</v>
      </c>
      <c r="J15" s="322"/>
      <c r="K15" s="322"/>
      <c r="L15" s="322"/>
      <c r="M15" s="322"/>
      <c r="N15" s="322"/>
      <c r="O15" s="322"/>
      <c r="P15" s="322"/>
      <c r="Q15" s="322"/>
      <c r="R15" s="322"/>
      <c r="S15" s="322"/>
      <c r="T15" s="322"/>
      <c r="U15" s="322"/>
      <c r="V15" s="322"/>
      <c r="W15" s="322"/>
      <c r="X15" s="322"/>
      <c r="Y15" s="322"/>
      <c r="Z15" s="322"/>
      <c r="AA15" s="322"/>
      <c r="AB15" s="322"/>
      <c r="AC15" s="322"/>
      <c r="AD15" s="322"/>
      <c r="AE15" s="322"/>
      <c r="AF15" s="322"/>
      <c r="AG15" s="322"/>
      <c r="AH15" s="322"/>
      <c r="AI15" s="322"/>
      <c r="AJ15" s="322"/>
      <c r="AK15" s="322"/>
      <c r="AL15" s="322"/>
      <c r="AM15" s="322"/>
      <c r="AN15" s="322"/>
      <c r="AO15" s="322"/>
      <c r="AP15" s="322"/>
      <c r="AQ15" s="322"/>
      <c r="AR15" s="322"/>
      <c r="AS15" s="322"/>
      <c r="AT15" s="322"/>
      <c r="AU15" s="322"/>
      <c r="AV15" s="322"/>
      <c r="AW15" s="322"/>
      <c r="AX15" s="322"/>
      <c r="AY15" s="322"/>
      <c r="AZ15" s="322"/>
      <c r="BA15" s="322"/>
      <c r="BB15" s="322"/>
      <c r="BC15" s="322"/>
      <c r="BD15" s="322"/>
      <c r="BE15" s="322"/>
      <c r="BF15" s="322"/>
      <c r="BG15" s="322"/>
      <c r="BH15" s="322"/>
      <c r="BI15" s="322"/>
      <c r="BJ15" s="322"/>
      <c r="BK15" s="322"/>
      <c r="BL15" s="322"/>
      <c r="BM15" s="322"/>
      <c r="BN15" s="322"/>
      <c r="BO15" s="322"/>
      <c r="BP15" s="322"/>
      <c r="BQ15" s="322"/>
      <c r="BR15" s="322"/>
      <c r="BS15" s="322"/>
      <c r="BT15" s="322"/>
      <c r="BU15" s="322"/>
      <c r="BV15" s="322"/>
      <c r="BW15" s="322"/>
      <c r="BX15" s="322"/>
      <c r="BY15" s="322"/>
      <c r="BZ15" s="322"/>
      <c r="CA15" s="322"/>
      <c r="CB15" s="322"/>
      <c r="CC15" s="322"/>
      <c r="CD15" s="322"/>
      <c r="CE15" s="322"/>
      <c r="CF15" s="322"/>
      <c r="CG15" s="322"/>
      <c r="CH15" s="322"/>
      <c r="CI15" s="322"/>
      <c r="CJ15" s="322"/>
      <c r="CK15" s="322"/>
      <c r="CL15" s="322"/>
      <c r="CM15" s="322"/>
      <c r="CN15" s="322"/>
      <c r="CO15" s="322"/>
      <c r="CP15" s="322"/>
      <c r="CQ15" s="322"/>
      <c r="CR15" s="322"/>
      <c r="CS15" s="322"/>
      <c r="CT15" s="322"/>
      <c r="CU15" s="322"/>
      <c r="CV15" s="322"/>
      <c r="CW15" s="322"/>
      <c r="CX15" s="322"/>
      <c r="CY15" s="322"/>
      <c r="CZ15" s="322"/>
      <c r="DA15" s="322"/>
      <c r="DB15" s="322"/>
      <c r="DC15" s="322"/>
      <c r="DD15" s="322"/>
      <c r="DE15" s="322"/>
      <c r="DF15" s="322"/>
      <c r="DG15" s="322"/>
      <c r="DH15" s="322"/>
      <c r="DI15" s="322"/>
      <c r="DJ15" s="322"/>
      <c r="DK15" s="322"/>
      <c r="DL15" s="322"/>
      <c r="DM15" s="322"/>
      <c r="DN15" s="322"/>
      <c r="DO15" s="322"/>
      <c r="DP15" s="322"/>
      <c r="DQ15" s="322"/>
      <c r="DR15" s="322"/>
      <c r="DS15" s="322"/>
      <c r="DT15" s="322"/>
      <c r="DU15" s="322"/>
      <c r="DV15" s="322"/>
      <c r="DW15" s="322"/>
      <c r="DX15" s="322"/>
      <c r="DY15" s="322"/>
      <c r="DZ15" s="322"/>
      <c r="EA15" s="322"/>
      <c r="EB15" s="322"/>
      <c r="EC15" s="322"/>
      <c r="ED15" s="322"/>
      <c r="EE15" s="322"/>
      <c r="EF15" s="322"/>
      <c r="EG15" s="322"/>
      <c r="EH15" s="322"/>
      <c r="EI15" s="322"/>
      <c r="EJ15" s="322"/>
      <c r="EK15" s="322"/>
      <c r="EL15" s="322"/>
      <c r="EM15" s="322"/>
      <c r="EN15" s="322"/>
      <c r="EO15" s="322"/>
      <c r="EP15" s="322"/>
      <c r="EQ15" s="322"/>
      <c r="ER15" s="322"/>
      <c r="ES15" s="322"/>
      <c r="ET15" s="322"/>
      <c r="EU15" s="322"/>
      <c r="EV15" s="322"/>
      <c r="EW15" s="322"/>
      <c r="EX15" s="322"/>
      <c r="EY15" s="322"/>
      <c r="EZ15" s="322"/>
      <c r="FA15" s="322"/>
      <c r="FB15" s="322"/>
      <c r="FC15" s="322"/>
      <c r="FD15" s="322"/>
      <c r="FE15" s="322"/>
      <c r="FF15" s="322"/>
      <c r="FG15" s="322"/>
      <c r="FH15" s="322"/>
      <c r="FI15" s="322"/>
      <c r="FJ15" s="322"/>
      <c r="FK15" s="322"/>
      <c r="FL15" s="322"/>
      <c r="FM15" s="322"/>
      <c r="FN15" s="322"/>
      <c r="FO15" s="322"/>
      <c r="FP15" s="322"/>
      <c r="FQ15" s="322"/>
      <c r="FR15" s="322"/>
      <c r="FS15" s="322"/>
      <c r="FT15" s="322"/>
      <c r="FU15" s="322"/>
      <c r="FV15" s="322"/>
      <c r="FW15" s="322"/>
      <c r="FX15" s="322"/>
      <c r="FY15" s="322"/>
      <c r="FZ15" s="322"/>
      <c r="GA15" s="322"/>
      <c r="GB15" s="322"/>
      <c r="GC15" s="322"/>
      <c r="GD15" s="322"/>
      <c r="GE15" s="322"/>
      <c r="GF15" s="322"/>
      <c r="GG15" s="322"/>
      <c r="GH15" s="322"/>
      <c r="GI15" s="322"/>
      <c r="GJ15" s="322"/>
      <c r="GK15" s="322"/>
      <c r="GL15" s="322"/>
      <c r="GM15" s="322"/>
      <c r="GN15" s="322"/>
      <c r="GO15" s="322"/>
      <c r="GP15" s="322"/>
      <c r="GQ15" s="322"/>
      <c r="GR15" s="322"/>
      <c r="GS15" s="322"/>
      <c r="GT15" s="322"/>
      <c r="GU15" s="322"/>
      <c r="GV15" s="322"/>
      <c r="GW15" s="322"/>
      <c r="GX15" s="322"/>
      <c r="GY15" s="322"/>
      <c r="GZ15" s="322"/>
      <c r="HA15" s="322"/>
      <c r="HB15" s="322"/>
      <c r="HC15" s="322"/>
      <c r="HD15" s="322"/>
      <c r="HE15" s="322"/>
      <c r="HF15" s="322"/>
      <c r="HG15" s="322"/>
      <c r="HH15" s="322"/>
      <c r="HI15" s="322"/>
      <c r="HJ15" s="322"/>
      <c r="HK15" s="322"/>
      <c r="HL15" s="322"/>
      <c r="HM15" s="322"/>
      <c r="HN15" s="322"/>
      <c r="HO15" s="322"/>
      <c r="HP15" s="322"/>
      <c r="HQ15" s="322"/>
      <c r="HR15" s="322"/>
      <c r="HS15" s="322"/>
      <c r="HT15" s="322"/>
      <c r="HU15" s="322"/>
      <c r="HV15" s="322"/>
      <c r="HW15" s="322"/>
      <c r="HX15" s="322"/>
      <c r="HY15" s="322"/>
      <c r="HZ15" s="322"/>
      <c r="IA15" s="322"/>
      <c r="IB15" s="322"/>
      <c r="IC15" s="322"/>
      <c r="ID15" s="322"/>
      <c r="IE15" s="322"/>
      <c r="IF15" s="322"/>
      <c r="IG15" s="322"/>
      <c r="IH15" s="322"/>
      <c r="II15" s="322"/>
      <c r="IJ15" s="322"/>
      <c r="IK15" s="322"/>
      <c r="IL15" s="322"/>
      <c r="IM15" s="322"/>
      <c r="IN15" s="322"/>
      <c r="IO15" s="322"/>
      <c r="IP15" s="322"/>
      <c r="IQ15" s="322"/>
      <c r="IR15" s="322"/>
      <c r="IS15" s="322"/>
      <c r="IT15" s="322"/>
      <c r="IU15" s="322"/>
      <c r="IV15" s="322"/>
      <c r="IW15" s="322"/>
      <c r="IX15" s="322"/>
      <c r="IY15" s="322"/>
      <c r="IZ15" s="322"/>
      <c r="JA15" s="322"/>
      <c r="JB15" s="322"/>
      <c r="JC15" s="322"/>
      <c r="JD15" s="322"/>
      <c r="JE15" s="322"/>
      <c r="JF15" s="322"/>
      <c r="JG15" s="322"/>
      <c r="JH15" s="322"/>
      <c r="JI15" s="322"/>
      <c r="JJ15" s="322"/>
      <c r="JK15" s="322"/>
      <c r="JL15" s="322"/>
      <c r="JM15" s="322"/>
      <c r="JN15" s="322"/>
      <c r="JO15" s="322"/>
      <c r="JP15" s="322"/>
      <c r="JQ15" s="322"/>
      <c r="JR15" s="322"/>
      <c r="JS15" s="322"/>
      <c r="JT15" s="322"/>
      <c r="JU15" s="322"/>
      <c r="JV15" s="322"/>
      <c r="JW15" s="322"/>
      <c r="JX15" s="322"/>
      <c r="JY15" s="322"/>
      <c r="JZ15" s="322"/>
      <c r="KA15" s="322"/>
      <c r="KB15" s="322"/>
      <c r="KC15" s="322"/>
      <c r="KD15" s="322"/>
      <c r="KE15" s="322"/>
      <c r="KF15" s="322"/>
      <c r="KG15" s="322"/>
      <c r="KH15" s="322"/>
      <c r="KI15" s="322"/>
      <c r="KJ15" s="322"/>
      <c r="KK15" s="322"/>
      <c r="KL15" s="322"/>
      <c r="KM15" s="322"/>
      <c r="KN15" s="322"/>
      <c r="KO15" s="322"/>
      <c r="KP15" s="322"/>
      <c r="KQ15" s="322"/>
      <c r="KR15" s="322"/>
      <c r="KS15" s="322"/>
      <c r="KT15" s="322"/>
      <c r="KU15" s="322"/>
      <c r="KV15" s="322"/>
      <c r="KW15" s="322"/>
      <c r="KX15" s="322"/>
      <c r="KY15" s="322"/>
      <c r="KZ15" s="322"/>
      <c r="LA15" s="322"/>
      <c r="LB15" s="322"/>
      <c r="LC15" s="322"/>
      <c r="LD15" s="322"/>
      <c r="LE15" s="322"/>
      <c r="LF15" s="322"/>
      <c r="LG15" s="322"/>
      <c r="LH15" s="322"/>
      <c r="LI15" s="322"/>
      <c r="LJ15" s="322"/>
      <c r="LK15" s="322"/>
      <c r="LL15" s="322"/>
      <c r="LM15" s="322"/>
      <c r="LN15" s="322"/>
      <c r="LO15" s="322"/>
      <c r="LP15" s="322"/>
      <c r="LQ15" s="322"/>
      <c r="LR15" s="322"/>
      <c r="LS15" s="322"/>
      <c r="LT15" s="322"/>
      <c r="LU15" s="322"/>
      <c r="LV15" s="322"/>
      <c r="LW15" s="322"/>
      <c r="LX15" s="322"/>
      <c r="LY15" s="322"/>
      <c r="LZ15" s="322"/>
      <c r="MA15" s="322"/>
      <c r="MB15" s="322"/>
      <c r="MC15" s="322"/>
      <c r="MD15" s="322"/>
      <c r="ME15" s="322"/>
      <c r="MF15" s="322"/>
      <c r="MG15" s="322"/>
      <c r="MH15" s="322"/>
      <c r="MI15" s="322"/>
      <c r="MJ15" s="322"/>
      <c r="MK15" s="322"/>
      <c r="ML15" s="322"/>
      <c r="MM15" s="322"/>
      <c r="MN15" s="322"/>
      <c r="MO15" s="322"/>
      <c r="MP15" s="322"/>
      <c r="MQ15" s="322"/>
      <c r="MR15" s="322"/>
      <c r="MS15" s="322"/>
      <c r="MT15" s="322"/>
      <c r="MU15" s="322"/>
      <c r="MV15" s="322"/>
      <c r="MW15" s="322"/>
      <c r="MX15" s="322"/>
      <c r="MY15" s="322"/>
      <c r="MZ15" s="322"/>
      <c r="NA15" s="322"/>
      <c r="NB15" s="322"/>
      <c r="NC15" s="322"/>
      <c r="ND15" s="322"/>
      <c r="NE15" s="322"/>
      <c r="NF15" s="322"/>
      <c r="NG15" s="322"/>
      <c r="NH15" s="322"/>
      <c r="NI15" s="322"/>
      <c r="NJ15" s="322"/>
      <c r="NK15" s="322"/>
      <c r="NL15" s="322"/>
      <c r="NM15" s="322"/>
      <c r="NN15" s="322"/>
      <c r="NO15" s="322"/>
      <c r="NP15" s="322"/>
      <c r="NQ15" s="322"/>
      <c r="NR15" s="322"/>
      <c r="NS15" s="322"/>
      <c r="NT15" s="322"/>
      <c r="NU15" s="322"/>
      <c r="NV15" s="322"/>
      <c r="NW15" s="322"/>
      <c r="NX15" s="322"/>
      <c r="NY15" s="322"/>
      <c r="NZ15" s="322"/>
      <c r="OA15" s="322"/>
      <c r="OB15" s="322"/>
      <c r="OC15" s="322"/>
      <c r="OD15" s="322"/>
      <c r="OE15" s="322"/>
      <c r="OF15" s="322"/>
      <c r="OG15" s="322"/>
      <c r="OH15" s="322"/>
      <c r="OI15" s="322"/>
      <c r="OJ15" s="322"/>
      <c r="OK15" s="322"/>
      <c r="OL15" s="322"/>
      <c r="OM15" s="322"/>
      <c r="ON15" s="322"/>
      <c r="OO15" s="322"/>
      <c r="OP15" s="322"/>
      <c r="OQ15" s="322"/>
      <c r="OR15" s="322"/>
      <c r="OS15" s="322"/>
      <c r="OT15" s="322"/>
      <c r="OU15" s="322"/>
      <c r="OV15" s="322"/>
      <c r="OW15" s="322"/>
      <c r="OX15" s="322"/>
      <c r="OY15" s="322"/>
      <c r="OZ15" s="322"/>
      <c r="PA15" s="322"/>
      <c r="PB15" s="322"/>
      <c r="PC15" s="322"/>
      <c r="PD15" s="322"/>
      <c r="PE15" s="322"/>
      <c r="PF15" s="322"/>
      <c r="PG15" s="322"/>
      <c r="PH15" s="322"/>
      <c r="PI15" s="322"/>
      <c r="PJ15" s="322"/>
      <c r="PK15" s="322"/>
      <c r="PL15" s="322"/>
      <c r="PM15" s="322"/>
      <c r="PN15" s="322"/>
      <c r="PO15" s="322"/>
      <c r="PP15" s="322"/>
      <c r="PQ15" s="322"/>
      <c r="PR15" s="322"/>
      <c r="PS15" s="322"/>
      <c r="PT15" s="322"/>
      <c r="PU15" s="322"/>
      <c r="PV15" s="322"/>
      <c r="PW15" s="322"/>
      <c r="PX15" s="322"/>
      <c r="PY15" s="322"/>
      <c r="PZ15" s="322"/>
      <c r="QA15" s="322"/>
      <c r="QB15" s="322"/>
      <c r="QC15" s="322"/>
      <c r="QD15" s="322"/>
      <c r="QE15" s="322"/>
      <c r="QF15" s="322"/>
      <c r="QG15" s="322"/>
      <c r="QH15" s="322"/>
      <c r="QI15" s="322"/>
      <c r="QJ15" s="322"/>
      <c r="QK15" s="322"/>
      <c r="QL15" s="322"/>
      <c r="QM15" s="322"/>
      <c r="QN15" s="322"/>
      <c r="QO15" s="322"/>
      <c r="QP15" s="322"/>
      <c r="QQ15" s="322"/>
      <c r="QR15" s="322"/>
      <c r="QS15" s="322"/>
      <c r="QT15" s="322"/>
      <c r="QU15" s="322"/>
      <c r="QV15" s="322"/>
      <c r="QW15" s="322"/>
      <c r="QX15" s="322"/>
      <c r="QY15" s="322"/>
      <c r="QZ15" s="322"/>
      <c r="RA15" s="322"/>
      <c r="RB15" s="322"/>
      <c r="RC15" s="322"/>
      <c r="RD15" s="322"/>
      <c r="RE15" s="322"/>
      <c r="RF15" s="322"/>
      <c r="RG15" s="322"/>
      <c r="RH15" s="322"/>
      <c r="RI15" s="322"/>
      <c r="RJ15" s="322"/>
      <c r="RK15" s="322"/>
      <c r="RL15" s="322"/>
      <c r="RM15" s="322"/>
      <c r="RN15" s="322"/>
      <c r="RO15" s="322"/>
      <c r="RP15" s="322"/>
      <c r="RQ15" s="322"/>
      <c r="RR15" s="322"/>
      <c r="RS15" s="322"/>
      <c r="RT15" s="322"/>
      <c r="RU15" s="322"/>
      <c r="RV15" s="322"/>
      <c r="RW15" s="322"/>
      <c r="RX15" s="322"/>
      <c r="RY15" s="322"/>
      <c r="RZ15" s="322"/>
      <c r="SA15" s="322"/>
      <c r="SB15" s="322"/>
      <c r="SC15" s="322"/>
      <c r="SD15" s="322"/>
      <c r="SE15" s="322"/>
      <c r="SF15" s="322"/>
      <c r="SG15" s="322"/>
      <c r="SH15" s="322"/>
      <c r="SI15" s="322"/>
      <c r="SJ15" s="322"/>
      <c r="SK15" s="322"/>
      <c r="SL15" s="322"/>
      <c r="SM15" s="322"/>
      <c r="SN15" s="322"/>
      <c r="SO15" s="322"/>
      <c r="SP15" s="322"/>
      <c r="SQ15" s="322"/>
      <c r="SR15" s="322"/>
      <c r="SS15" s="322"/>
      <c r="ST15" s="322"/>
      <c r="SU15" s="322"/>
      <c r="SV15" s="322"/>
      <c r="SW15" s="322"/>
      <c r="SX15" s="322"/>
      <c r="SY15" s="322"/>
      <c r="SZ15" s="322"/>
      <c r="TA15" s="322"/>
      <c r="TB15" s="322"/>
      <c r="TC15" s="322"/>
      <c r="TD15" s="322"/>
      <c r="TE15" s="322"/>
      <c r="TF15" s="322"/>
      <c r="TG15" s="322"/>
      <c r="TH15" s="322"/>
      <c r="TI15" s="322"/>
      <c r="TJ15" s="322"/>
      <c r="TK15" s="322"/>
      <c r="TL15" s="322"/>
      <c r="TM15" s="322"/>
      <c r="TN15" s="322"/>
      <c r="TO15" s="322"/>
      <c r="TP15" s="322"/>
      <c r="TQ15" s="322"/>
      <c r="TR15" s="322"/>
      <c r="TS15" s="322"/>
      <c r="TT15" s="322"/>
      <c r="TU15" s="322"/>
      <c r="TV15" s="322"/>
      <c r="TW15" s="322"/>
      <c r="TX15" s="322"/>
      <c r="TY15" s="322"/>
      <c r="TZ15" s="322"/>
      <c r="UA15" s="322"/>
      <c r="UB15" s="322"/>
      <c r="UC15" s="322"/>
      <c r="UD15" s="322"/>
      <c r="UE15" s="322"/>
      <c r="UF15" s="322"/>
      <c r="UG15" s="322"/>
      <c r="UH15" s="322"/>
      <c r="UI15" s="322"/>
      <c r="UJ15" s="322"/>
      <c r="UK15" s="322"/>
      <c r="UL15" s="322"/>
      <c r="UM15" s="322"/>
      <c r="UN15" s="322"/>
      <c r="UO15" s="322"/>
      <c r="UP15" s="322"/>
      <c r="UQ15" s="322"/>
      <c r="UR15" s="322"/>
      <c r="US15" s="322"/>
      <c r="UT15" s="322"/>
      <c r="UU15" s="322"/>
      <c r="UV15" s="322"/>
      <c r="UW15" s="322"/>
      <c r="UX15" s="322"/>
      <c r="UY15" s="322"/>
      <c r="UZ15" s="322"/>
      <c r="VA15" s="322"/>
      <c r="VB15" s="322"/>
      <c r="VC15" s="322"/>
      <c r="VD15" s="322"/>
      <c r="VE15" s="322"/>
      <c r="VF15" s="322"/>
      <c r="VG15" s="322"/>
      <c r="VH15" s="322"/>
      <c r="VI15" s="322"/>
      <c r="VJ15" s="322"/>
      <c r="VK15" s="322"/>
      <c r="VL15" s="322"/>
      <c r="VM15" s="322"/>
      <c r="VN15" s="322"/>
      <c r="VO15" s="322"/>
      <c r="VP15" s="322"/>
      <c r="VQ15" s="322"/>
      <c r="VR15" s="322"/>
      <c r="VS15" s="322"/>
      <c r="VT15" s="322"/>
      <c r="VU15" s="322"/>
      <c r="VV15" s="322"/>
      <c r="VW15" s="322"/>
      <c r="VX15" s="322"/>
      <c r="VY15" s="322"/>
      <c r="VZ15" s="322"/>
      <c r="WA15" s="322"/>
      <c r="WB15" s="322"/>
      <c r="WC15" s="322"/>
      <c r="WD15" s="322"/>
      <c r="WE15" s="322"/>
      <c r="WF15" s="322"/>
      <c r="WG15" s="322"/>
      <c r="WH15" s="322"/>
      <c r="WI15" s="322"/>
      <c r="WJ15" s="322"/>
      <c r="WK15" s="322"/>
      <c r="WL15" s="322"/>
      <c r="WM15" s="322"/>
      <c r="WN15" s="322"/>
      <c r="WO15" s="322"/>
      <c r="WP15" s="322"/>
      <c r="WQ15" s="322"/>
      <c r="WR15" s="322"/>
      <c r="WS15" s="322"/>
      <c r="WT15" s="322"/>
      <c r="WU15" s="322"/>
      <c r="WV15" s="322"/>
      <c r="WW15" s="322"/>
      <c r="WX15" s="322"/>
      <c r="WY15" s="322"/>
      <c r="WZ15" s="322"/>
      <c r="XA15" s="322"/>
      <c r="XB15" s="322"/>
      <c r="XC15" s="322"/>
      <c r="XD15" s="322"/>
      <c r="XE15" s="322"/>
      <c r="XF15" s="322"/>
      <c r="XG15" s="322"/>
      <c r="XH15" s="322"/>
      <c r="XI15" s="322"/>
      <c r="XJ15" s="322"/>
      <c r="XK15" s="322"/>
      <c r="XL15" s="322"/>
      <c r="XM15" s="322"/>
      <c r="XN15" s="322"/>
      <c r="XO15" s="322"/>
      <c r="XP15" s="322"/>
      <c r="XQ15" s="322"/>
      <c r="XR15" s="322"/>
      <c r="XS15" s="322"/>
      <c r="XT15" s="322"/>
      <c r="XU15" s="322"/>
      <c r="XV15" s="322"/>
      <c r="XW15" s="322"/>
      <c r="XX15" s="322"/>
      <c r="XY15" s="322"/>
      <c r="XZ15" s="322"/>
      <c r="YA15" s="322"/>
      <c r="YB15" s="322"/>
      <c r="YC15" s="322"/>
      <c r="YD15" s="322"/>
      <c r="YE15" s="322"/>
      <c r="YF15" s="322"/>
      <c r="YG15" s="322"/>
      <c r="YH15" s="322"/>
      <c r="YI15" s="322"/>
      <c r="YJ15" s="322"/>
      <c r="YK15" s="322"/>
      <c r="YL15" s="322"/>
      <c r="YM15" s="322"/>
      <c r="YN15" s="322"/>
      <c r="YO15" s="322"/>
      <c r="YP15" s="322"/>
      <c r="YQ15" s="322"/>
      <c r="YR15" s="322"/>
      <c r="YS15" s="322"/>
      <c r="YT15" s="322"/>
      <c r="YU15" s="322"/>
      <c r="YV15" s="322"/>
      <c r="YW15" s="322"/>
      <c r="YX15" s="322"/>
      <c r="YY15" s="322"/>
      <c r="YZ15" s="322"/>
      <c r="ZA15" s="322"/>
      <c r="ZB15" s="322"/>
      <c r="ZC15" s="322"/>
      <c r="ZD15" s="322"/>
      <c r="ZE15" s="322"/>
      <c r="ZF15" s="322"/>
      <c r="ZG15" s="322"/>
      <c r="ZH15" s="322"/>
      <c r="ZI15" s="322"/>
      <c r="ZJ15" s="322"/>
      <c r="ZK15" s="322"/>
      <c r="ZL15" s="322"/>
      <c r="ZM15" s="322"/>
      <c r="ZN15" s="322"/>
      <c r="ZO15" s="322"/>
      <c r="ZP15" s="322"/>
      <c r="ZQ15" s="322"/>
      <c r="ZR15" s="322"/>
      <c r="ZS15" s="322"/>
      <c r="ZT15" s="322"/>
      <c r="ZU15" s="322"/>
      <c r="ZV15" s="322"/>
      <c r="ZW15" s="322"/>
      <c r="ZX15" s="322"/>
      <c r="ZY15" s="322"/>
      <c r="ZZ15" s="322"/>
      <c r="AAA15" s="322"/>
      <c r="AAB15" s="322"/>
      <c r="AAC15" s="322"/>
      <c r="AAD15" s="322"/>
      <c r="AAE15" s="322"/>
      <c r="AAF15" s="322"/>
      <c r="AAG15" s="322"/>
      <c r="AAH15" s="322"/>
      <c r="AAI15" s="322"/>
      <c r="AAJ15" s="322"/>
      <c r="AAK15" s="322"/>
      <c r="AAL15" s="322"/>
      <c r="AAM15" s="322"/>
      <c r="AAN15" s="322"/>
      <c r="AAO15" s="322"/>
      <c r="AAP15" s="322"/>
      <c r="AAQ15" s="322"/>
      <c r="AAR15" s="322"/>
      <c r="AAS15" s="322"/>
      <c r="AAT15" s="322"/>
      <c r="AAU15" s="322"/>
      <c r="AAV15" s="322"/>
      <c r="AAW15" s="322"/>
    </row>
    <row r="16" spans="1:725" ht="12.75" customHeight="1" x14ac:dyDescent="0.2">
      <c r="A16" s="344"/>
      <c r="B16" s="337"/>
      <c r="C16" s="345"/>
      <c r="D16" s="345"/>
      <c r="E16" s="340"/>
      <c r="F16" s="341"/>
      <c r="G16" s="342"/>
      <c r="H16" s="342"/>
    </row>
    <row r="17" spans="1:8" s="322" customFormat="1" ht="12.75" customHeight="1" x14ac:dyDescent="0.2">
      <c r="A17" s="344"/>
      <c r="B17" s="337"/>
      <c r="C17" s="345"/>
      <c r="D17" s="345"/>
      <c r="E17" s="340"/>
      <c r="F17" s="341"/>
      <c r="G17" s="342"/>
      <c r="H17" s="342"/>
    </row>
    <row r="18" spans="1:8" s="322" customFormat="1" ht="12.75" customHeight="1" x14ac:dyDescent="0.2">
      <c r="A18" s="344"/>
      <c r="B18" s="337"/>
      <c r="C18" s="345"/>
      <c r="D18" s="345"/>
      <c r="E18" s="340"/>
      <c r="F18" s="341"/>
      <c r="G18" s="342"/>
      <c r="H18" s="342"/>
    </row>
    <row r="19" spans="1:8" s="322" customFormat="1" ht="12.75" customHeight="1" x14ac:dyDescent="0.2">
      <c r="A19" s="344"/>
      <c r="B19" s="337"/>
      <c r="C19" s="345"/>
      <c r="D19" s="343" t="s">
        <v>477</v>
      </c>
      <c r="E19" s="340"/>
      <c r="F19" s="341"/>
      <c r="G19" s="342"/>
      <c r="H19" s="342"/>
    </row>
    <row r="20" spans="1:8" s="322" customFormat="1" ht="12.75" customHeight="1" x14ac:dyDescent="0.2">
      <c r="A20" s="344"/>
      <c r="B20" s="337"/>
      <c r="C20" s="351" t="s">
        <v>478</v>
      </c>
      <c r="D20" s="352"/>
      <c r="E20" s="353"/>
      <c r="F20" s="341"/>
      <c r="G20" s="342"/>
      <c r="H20" s="342"/>
    </row>
    <row r="21" spans="1:8" s="322" customFormat="1" ht="12.75" x14ac:dyDescent="0.2">
      <c r="A21" s="344"/>
      <c r="B21" s="337"/>
      <c r="C21" s="345" t="s">
        <v>479</v>
      </c>
      <c r="D21" s="345" t="s">
        <v>480</v>
      </c>
      <c r="E21" s="340" t="s">
        <v>417</v>
      </c>
      <c r="F21" s="341">
        <v>1</v>
      </c>
      <c r="G21" s="342">
        <v>0</v>
      </c>
      <c r="H21" s="342">
        <f t="shared" ref="H21:H23" si="2">F21*G21</f>
        <v>0</v>
      </c>
    </row>
    <row r="22" spans="1:8" s="322" customFormat="1" ht="12.75" x14ac:dyDescent="0.2">
      <c r="A22" s="344"/>
      <c r="B22" s="337"/>
      <c r="C22" s="345" t="s">
        <v>481</v>
      </c>
      <c r="D22" s="345" t="s">
        <v>482</v>
      </c>
      <c r="E22" s="340" t="s">
        <v>299</v>
      </c>
      <c r="F22" s="341">
        <v>1</v>
      </c>
      <c r="G22" s="342">
        <v>0</v>
      </c>
      <c r="H22" s="342">
        <f t="shared" si="2"/>
        <v>0</v>
      </c>
    </row>
    <row r="23" spans="1:8" s="322" customFormat="1" ht="12.75" x14ac:dyDescent="0.2">
      <c r="A23" s="344"/>
      <c r="B23" s="337"/>
      <c r="C23" s="354" t="s">
        <v>483</v>
      </c>
      <c r="D23" s="354" t="s">
        <v>484</v>
      </c>
      <c r="E23" s="340" t="s">
        <v>299</v>
      </c>
      <c r="F23" s="341">
        <v>1</v>
      </c>
      <c r="G23" s="342">
        <v>0</v>
      </c>
      <c r="H23" s="342">
        <f t="shared" si="2"/>
        <v>0</v>
      </c>
    </row>
    <row r="24" spans="1:8" s="322" customFormat="1" ht="12.75" x14ac:dyDescent="0.2">
      <c r="A24" s="344"/>
      <c r="B24" s="337"/>
      <c r="C24" s="345"/>
      <c r="D24" s="352"/>
      <c r="E24" s="353"/>
      <c r="F24" s="341"/>
      <c r="G24" s="342"/>
      <c r="H24" s="342"/>
    </row>
    <row r="25" spans="1:8" s="322" customFormat="1" ht="12.75" x14ac:dyDescent="0.2">
      <c r="A25" s="344"/>
      <c r="B25" s="337"/>
      <c r="C25" s="345" t="s">
        <v>485</v>
      </c>
      <c r="D25" s="345" t="s">
        <v>485</v>
      </c>
      <c r="E25" s="340" t="s">
        <v>164</v>
      </c>
      <c r="F25" s="341">
        <v>1</v>
      </c>
      <c r="G25" s="342">
        <v>0</v>
      </c>
      <c r="H25" s="342">
        <f>F25*G25</f>
        <v>0</v>
      </c>
    </row>
    <row r="26" spans="1:8" s="322" customFormat="1" ht="12.75" x14ac:dyDescent="0.2">
      <c r="A26" s="344"/>
      <c r="B26" s="337"/>
      <c r="C26" s="345"/>
      <c r="D26" s="354"/>
      <c r="E26" s="340"/>
      <c r="F26" s="341"/>
      <c r="G26" s="342"/>
      <c r="H26" s="342"/>
    </row>
    <row r="27" spans="1:8" s="322" customFormat="1" ht="12.75" x14ac:dyDescent="0.2">
      <c r="A27" s="344"/>
      <c r="B27" s="337"/>
      <c r="C27" s="338" t="s">
        <v>486</v>
      </c>
      <c r="D27" s="339"/>
      <c r="E27" s="340"/>
      <c r="F27" s="341"/>
      <c r="G27" s="342"/>
      <c r="H27" s="342"/>
    </row>
    <row r="28" spans="1:8" s="322" customFormat="1" ht="12.75" customHeight="1" x14ac:dyDescent="0.2">
      <c r="A28" s="344"/>
      <c r="B28" s="337"/>
      <c r="C28" s="345"/>
      <c r="D28" s="352"/>
      <c r="E28" s="353"/>
      <c r="F28" s="341"/>
      <c r="G28" s="342"/>
      <c r="H28" s="342"/>
    </row>
    <row r="29" spans="1:8" s="322" customFormat="1" ht="12.75" customHeight="1" x14ac:dyDescent="0.2">
      <c r="A29" s="344"/>
      <c r="B29" s="337"/>
      <c r="C29" s="355" t="s">
        <v>487</v>
      </c>
      <c r="D29" s="352"/>
      <c r="E29" s="353"/>
      <c r="F29" s="341"/>
      <c r="G29" s="342"/>
      <c r="H29" s="342"/>
    </row>
    <row r="30" spans="1:8" s="322" customFormat="1" ht="25.5" x14ac:dyDescent="0.2">
      <c r="A30" s="344"/>
      <c r="B30" s="337"/>
      <c r="C30" s="356" t="s">
        <v>488</v>
      </c>
      <c r="D30" s="356" t="s">
        <v>488</v>
      </c>
      <c r="E30" s="357" t="s">
        <v>193</v>
      </c>
      <c r="F30" s="341">
        <v>585</v>
      </c>
      <c r="G30" s="342">
        <v>0</v>
      </c>
      <c r="H30" s="342">
        <f t="shared" ref="H30" si="3">F30*G30</f>
        <v>0</v>
      </c>
    </row>
    <row r="31" spans="1:8" s="322" customFormat="1" ht="12.75" customHeight="1" x14ac:dyDescent="0.2">
      <c r="A31" s="344"/>
      <c r="B31" s="337"/>
      <c r="C31" s="345"/>
      <c r="D31" s="345"/>
      <c r="E31" s="357"/>
      <c r="F31" s="341"/>
      <c r="G31" s="342"/>
      <c r="H31" s="342"/>
    </row>
    <row r="32" spans="1:8" s="322" customFormat="1" ht="12.75" customHeight="1" x14ac:dyDescent="0.2">
      <c r="A32" s="344"/>
      <c r="B32" s="337"/>
      <c r="C32" s="355" t="s">
        <v>489</v>
      </c>
      <c r="D32" s="352"/>
      <c r="E32" s="353"/>
      <c r="F32" s="341"/>
      <c r="G32" s="342"/>
      <c r="H32" s="342"/>
    </row>
    <row r="33" spans="1:8" s="322" customFormat="1" ht="12.75" x14ac:dyDescent="0.2">
      <c r="A33" s="344"/>
      <c r="B33" s="337"/>
      <c r="C33" s="358" t="s">
        <v>490</v>
      </c>
      <c r="D33" s="359" t="s">
        <v>491</v>
      </c>
      <c r="E33" s="360" t="s">
        <v>193</v>
      </c>
      <c r="F33" s="341">
        <v>95</v>
      </c>
      <c r="G33" s="342">
        <v>0</v>
      </c>
      <c r="H33" s="342">
        <f t="shared" ref="H33:H36" si="4">F33*G33</f>
        <v>0</v>
      </c>
    </row>
    <row r="34" spans="1:8" s="322" customFormat="1" ht="12.75" x14ac:dyDescent="0.2">
      <c r="A34" s="344"/>
      <c r="B34" s="337"/>
      <c r="C34" s="361" t="s">
        <v>492</v>
      </c>
      <c r="D34" s="362" t="s">
        <v>493</v>
      </c>
      <c r="E34" s="353" t="s">
        <v>193</v>
      </c>
      <c r="F34" s="341">
        <v>150</v>
      </c>
      <c r="G34" s="342">
        <v>0</v>
      </c>
      <c r="H34" s="342">
        <f t="shared" si="4"/>
        <v>0</v>
      </c>
    </row>
    <row r="35" spans="1:8" s="322" customFormat="1" ht="12.75" x14ac:dyDescent="0.2">
      <c r="A35" s="344"/>
      <c r="B35" s="337"/>
      <c r="C35" s="361" t="s">
        <v>494</v>
      </c>
      <c r="D35" s="362" t="s">
        <v>495</v>
      </c>
      <c r="E35" s="353" t="s">
        <v>193</v>
      </c>
      <c r="F35" s="341">
        <v>20</v>
      </c>
      <c r="G35" s="342">
        <v>0</v>
      </c>
      <c r="H35" s="342">
        <f t="shared" si="4"/>
        <v>0</v>
      </c>
    </row>
    <row r="36" spans="1:8" s="322" customFormat="1" ht="12.75" x14ac:dyDescent="0.2">
      <c r="A36" s="344"/>
      <c r="B36" s="337"/>
      <c r="C36" s="361" t="s">
        <v>496</v>
      </c>
      <c r="D36" s="362" t="s">
        <v>497</v>
      </c>
      <c r="E36" s="353" t="s">
        <v>193</v>
      </c>
      <c r="F36" s="341">
        <v>10</v>
      </c>
      <c r="G36" s="342">
        <v>0</v>
      </c>
      <c r="H36" s="342">
        <f t="shared" si="4"/>
        <v>0</v>
      </c>
    </row>
    <row r="37" spans="1:8" s="322" customFormat="1" ht="12.75" x14ac:dyDescent="0.2">
      <c r="A37" s="344"/>
      <c r="B37" s="337"/>
      <c r="C37" s="338" t="s">
        <v>498</v>
      </c>
      <c r="D37" s="345"/>
      <c r="E37" s="353"/>
      <c r="F37" s="341"/>
      <c r="G37" s="342"/>
      <c r="H37" s="342"/>
    </row>
    <row r="38" spans="1:8" s="322" customFormat="1" ht="12.75" x14ac:dyDescent="0.2">
      <c r="A38" s="344"/>
      <c r="B38" s="337"/>
      <c r="C38" s="361"/>
      <c r="D38" s="362"/>
      <c r="E38" s="353"/>
      <c r="F38" s="341"/>
      <c r="G38" s="342"/>
      <c r="H38" s="342"/>
    </row>
    <row r="39" spans="1:8" s="322" customFormat="1" ht="12.75" x14ac:dyDescent="0.2">
      <c r="A39" s="344"/>
      <c r="B39" s="337"/>
      <c r="C39" s="363" t="s">
        <v>499</v>
      </c>
      <c r="D39" s="362"/>
      <c r="E39" s="353"/>
      <c r="F39" s="341"/>
      <c r="G39" s="342"/>
      <c r="H39" s="342"/>
    </row>
    <row r="40" spans="1:8" s="322" customFormat="1" ht="12.75" x14ac:dyDescent="0.2">
      <c r="A40" s="344"/>
      <c r="B40" s="337"/>
      <c r="C40" s="356" t="s">
        <v>500</v>
      </c>
      <c r="D40" s="364" t="s">
        <v>501</v>
      </c>
      <c r="E40" s="357" t="s">
        <v>299</v>
      </c>
      <c r="F40" s="341">
        <f>F9+F12</f>
        <v>5</v>
      </c>
      <c r="G40" s="342">
        <v>0</v>
      </c>
      <c r="H40" s="342">
        <f t="shared" ref="H40:H43" si="5">F40*G40</f>
        <v>0</v>
      </c>
    </row>
    <row r="41" spans="1:8" s="322" customFormat="1" ht="12.75" x14ac:dyDescent="0.2">
      <c r="A41" s="344"/>
      <c r="B41" s="337"/>
      <c r="C41" s="356" t="s">
        <v>502</v>
      </c>
      <c r="D41" s="364" t="s">
        <v>503</v>
      </c>
      <c r="E41" s="357" t="s">
        <v>299</v>
      </c>
      <c r="F41" s="341">
        <f>F10+F11</f>
        <v>2</v>
      </c>
      <c r="G41" s="342">
        <v>0</v>
      </c>
      <c r="H41" s="342">
        <f t="shared" si="5"/>
        <v>0</v>
      </c>
    </row>
    <row r="42" spans="1:8" s="322" customFormat="1" ht="12.75" x14ac:dyDescent="0.2">
      <c r="A42" s="344"/>
      <c r="B42" s="337"/>
      <c r="C42" s="361" t="s">
        <v>504</v>
      </c>
      <c r="D42" s="361" t="s">
        <v>505</v>
      </c>
      <c r="E42" s="357" t="s">
        <v>299</v>
      </c>
      <c r="F42" s="341">
        <v>1</v>
      </c>
      <c r="G42" s="342">
        <v>0</v>
      </c>
      <c r="H42" s="342">
        <f t="shared" si="5"/>
        <v>0</v>
      </c>
    </row>
    <row r="43" spans="1:8" s="322" customFormat="1" ht="12.75" x14ac:dyDescent="0.2">
      <c r="A43" s="344"/>
      <c r="B43" s="337"/>
      <c r="C43" s="361" t="s">
        <v>506</v>
      </c>
      <c r="D43" s="361" t="s">
        <v>507</v>
      </c>
      <c r="E43" s="357" t="s">
        <v>299</v>
      </c>
      <c r="F43" s="341">
        <f>F15</f>
        <v>2</v>
      </c>
      <c r="G43" s="342">
        <v>0</v>
      </c>
      <c r="H43" s="342">
        <f t="shared" si="5"/>
        <v>0</v>
      </c>
    </row>
    <row r="44" spans="1:8" s="322" customFormat="1" ht="12.75" x14ac:dyDescent="0.2">
      <c r="A44" s="344"/>
      <c r="B44" s="337"/>
      <c r="C44" s="361"/>
      <c r="D44" s="362"/>
      <c r="E44" s="353"/>
      <c r="F44" s="341"/>
      <c r="G44" s="342"/>
      <c r="H44" s="342"/>
    </row>
    <row r="45" spans="1:8" s="322" customFormat="1" ht="51" x14ac:dyDescent="0.2">
      <c r="A45" s="344"/>
      <c r="B45" s="337"/>
      <c r="C45" s="365" t="s">
        <v>508</v>
      </c>
      <c r="D45" s="364" t="s">
        <v>509</v>
      </c>
      <c r="E45" s="353" t="s">
        <v>193</v>
      </c>
      <c r="F45" s="341">
        <f>F30</f>
        <v>585</v>
      </c>
      <c r="G45" s="342">
        <v>0</v>
      </c>
      <c r="H45" s="342">
        <f>F45*G45</f>
        <v>0</v>
      </c>
    </row>
    <row r="46" spans="1:8" s="322" customFormat="1" ht="12.75" x14ac:dyDescent="0.2">
      <c r="A46" s="344"/>
      <c r="B46" s="337"/>
      <c r="C46" s="365"/>
      <c r="D46" s="352"/>
      <c r="E46" s="353"/>
      <c r="F46" s="341"/>
      <c r="G46" s="342"/>
      <c r="H46" s="342"/>
    </row>
    <row r="47" spans="1:8" s="322" customFormat="1" ht="12.75" x14ac:dyDescent="0.2">
      <c r="A47" s="344"/>
      <c r="B47" s="337"/>
      <c r="C47" s="365" t="s">
        <v>510</v>
      </c>
      <c r="D47" s="352" t="s">
        <v>511</v>
      </c>
      <c r="E47" s="353" t="s">
        <v>193</v>
      </c>
      <c r="F47" s="341">
        <f>F33+F34+F35+F36</f>
        <v>275</v>
      </c>
      <c r="G47" s="342">
        <v>0</v>
      </c>
      <c r="H47" s="342">
        <f>F47*G47</f>
        <v>0</v>
      </c>
    </row>
    <row r="48" spans="1:8" s="322" customFormat="1" ht="12.75" x14ac:dyDescent="0.2">
      <c r="A48" s="344"/>
      <c r="B48" s="337"/>
      <c r="C48" s="366"/>
      <c r="D48" s="367"/>
      <c r="E48" s="353"/>
      <c r="F48" s="341"/>
      <c r="G48" s="342"/>
      <c r="H48" s="342"/>
    </row>
    <row r="49" spans="1:8" s="322" customFormat="1" ht="12.75" x14ac:dyDescent="0.2">
      <c r="A49" s="344"/>
      <c r="B49" s="337"/>
      <c r="C49" s="345" t="s">
        <v>512</v>
      </c>
      <c r="D49" s="345" t="s">
        <v>512</v>
      </c>
      <c r="E49" s="353" t="s">
        <v>299</v>
      </c>
      <c r="F49" s="341">
        <f>F13/2</f>
        <v>9</v>
      </c>
      <c r="G49" s="342">
        <v>0</v>
      </c>
      <c r="H49" s="342">
        <f>F49*G49</f>
        <v>0</v>
      </c>
    </row>
    <row r="50" spans="1:8" s="322" customFormat="1" ht="12.75" x14ac:dyDescent="0.2">
      <c r="A50" s="344"/>
      <c r="B50" s="337"/>
      <c r="C50" s="361"/>
      <c r="D50" s="352"/>
      <c r="E50" s="357"/>
      <c r="F50" s="341"/>
      <c r="G50" s="342"/>
      <c r="H50" s="342"/>
    </row>
    <row r="51" spans="1:8" s="322" customFormat="1" ht="12.75" x14ac:dyDescent="0.2">
      <c r="A51" s="344"/>
      <c r="B51" s="337"/>
      <c r="C51" s="351" t="s">
        <v>513</v>
      </c>
      <c r="D51" s="352"/>
      <c r="E51" s="357"/>
      <c r="F51" s="341"/>
      <c r="G51" s="342"/>
      <c r="H51" s="342"/>
    </row>
    <row r="52" spans="1:8" s="322" customFormat="1" ht="38.25" x14ac:dyDescent="0.2">
      <c r="A52" s="344"/>
      <c r="B52" s="337"/>
      <c r="C52" s="352" t="s">
        <v>514</v>
      </c>
      <c r="D52" s="368" t="s">
        <v>515</v>
      </c>
      <c r="E52" s="353" t="s">
        <v>516</v>
      </c>
      <c r="F52" s="341">
        <v>4</v>
      </c>
      <c r="G52" s="342">
        <v>0</v>
      </c>
      <c r="H52" s="342">
        <f t="shared" ref="H52:H55" si="6">F52*G52</f>
        <v>0</v>
      </c>
    </row>
    <row r="53" spans="1:8" s="322" customFormat="1" ht="25.5" x14ac:dyDescent="0.2">
      <c r="A53" s="344"/>
      <c r="B53" s="337"/>
      <c r="C53" s="352" t="s">
        <v>517</v>
      </c>
      <c r="D53" s="368" t="s">
        <v>518</v>
      </c>
      <c r="E53" s="353" t="s">
        <v>516</v>
      </c>
      <c r="F53" s="341">
        <v>4</v>
      </c>
      <c r="G53" s="342">
        <v>0</v>
      </c>
      <c r="H53" s="342">
        <f t="shared" si="6"/>
        <v>0</v>
      </c>
    </row>
    <row r="54" spans="1:8" s="322" customFormat="1" ht="12.75" x14ac:dyDescent="0.2">
      <c r="A54" s="344"/>
      <c r="B54" s="337"/>
      <c r="C54" s="352" t="s">
        <v>519</v>
      </c>
      <c r="D54" s="369" t="s">
        <v>520</v>
      </c>
      <c r="E54" s="353" t="s">
        <v>516</v>
      </c>
      <c r="F54" s="341">
        <v>4</v>
      </c>
      <c r="G54" s="342">
        <v>0</v>
      </c>
      <c r="H54" s="342">
        <f t="shared" si="6"/>
        <v>0</v>
      </c>
    </row>
    <row r="55" spans="1:8" s="322" customFormat="1" ht="12.75" x14ac:dyDescent="0.2">
      <c r="A55" s="344"/>
      <c r="B55" s="337"/>
      <c r="C55" s="370" t="s">
        <v>521</v>
      </c>
      <c r="D55" s="368" t="s">
        <v>522</v>
      </c>
      <c r="E55" s="353" t="s">
        <v>417</v>
      </c>
      <c r="F55" s="341">
        <v>1</v>
      </c>
      <c r="G55" s="342">
        <v>0</v>
      </c>
      <c r="H55" s="342">
        <f t="shared" si="6"/>
        <v>0</v>
      </c>
    </row>
    <row r="56" spans="1:8" s="322" customFormat="1" ht="12.75" customHeight="1" x14ac:dyDescent="0.2">
      <c r="A56" s="371"/>
      <c r="B56" s="372"/>
      <c r="C56" s="345"/>
      <c r="D56" s="339"/>
      <c r="E56" s="340"/>
      <c r="F56" s="373"/>
      <c r="G56" s="374"/>
      <c r="H56" s="374"/>
    </row>
    <row r="57" spans="1:8" s="322" customFormat="1" ht="12.75" customHeight="1" x14ac:dyDescent="0.2">
      <c r="A57" s="641"/>
      <c r="B57" s="642" t="s">
        <v>523</v>
      </c>
      <c r="C57" s="643"/>
      <c r="D57" s="642" t="str">
        <f>CONCATENATE(B6," ",C6)</f>
        <v>1 Universální kabelážní systém (UKS)</v>
      </c>
      <c r="E57" s="644"/>
      <c r="F57" s="645"/>
      <c r="G57" s="646"/>
      <c r="H57" s="647">
        <f>SUM(H7:H55)</f>
        <v>0</v>
      </c>
    </row>
    <row r="58" spans="1:8" s="381" customFormat="1" ht="12.75" x14ac:dyDescent="0.2">
      <c r="A58" s="375" t="s">
        <v>461</v>
      </c>
      <c r="B58" s="376">
        <v>2</v>
      </c>
      <c r="C58" s="377" t="s">
        <v>524</v>
      </c>
      <c r="D58" s="378"/>
      <c r="E58" s="378"/>
      <c r="F58" s="379"/>
      <c r="G58" s="380"/>
      <c r="H58" s="380"/>
    </row>
    <row r="59" spans="1:8" s="381" customFormat="1" ht="12.75" x14ac:dyDescent="0.2">
      <c r="A59" s="382"/>
      <c r="B59" s="383"/>
      <c r="C59" s="377"/>
      <c r="D59" s="384"/>
      <c r="E59" s="378"/>
      <c r="F59" s="379"/>
      <c r="G59" s="380"/>
      <c r="H59" s="380"/>
    </row>
    <row r="60" spans="1:8" s="381" customFormat="1" ht="12.75" x14ac:dyDescent="0.2">
      <c r="A60" s="382"/>
      <c r="B60" s="383"/>
      <c r="C60" s="385" t="s">
        <v>525</v>
      </c>
      <c r="D60" s="378"/>
      <c r="E60" s="378"/>
      <c r="F60" s="379"/>
      <c r="G60" s="380"/>
      <c r="H60" s="380"/>
    </row>
    <row r="61" spans="1:8" s="381" customFormat="1" ht="25.5" x14ac:dyDescent="0.2">
      <c r="A61" s="344"/>
      <c r="B61" s="337"/>
      <c r="C61" s="361" t="s">
        <v>526</v>
      </c>
      <c r="D61" s="364" t="s">
        <v>527</v>
      </c>
      <c r="E61" s="353" t="s">
        <v>299</v>
      </c>
      <c r="F61" s="341">
        <v>1</v>
      </c>
      <c r="G61" s="342">
        <v>0</v>
      </c>
      <c r="H61" s="342">
        <f t="shared" ref="H61" si="7">F61*G61</f>
        <v>0</v>
      </c>
    </row>
    <row r="62" spans="1:8" s="381" customFormat="1" ht="12.75" x14ac:dyDescent="0.2">
      <c r="A62" s="344"/>
      <c r="B62" s="337"/>
      <c r="C62" s="361"/>
      <c r="D62" s="362"/>
      <c r="E62" s="353"/>
      <c r="F62" s="341"/>
      <c r="G62" s="342"/>
      <c r="H62" s="342"/>
    </row>
    <row r="63" spans="1:8" s="381" customFormat="1" ht="12.75" x14ac:dyDescent="0.2">
      <c r="A63" s="344"/>
      <c r="B63" s="337"/>
      <c r="C63" s="363" t="s">
        <v>499</v>
      </c>
      <c r="D63" s="362"/>
      <c r="E63" s="353"/>
      <c r="F63" s="341"/>
      <c r="G63" s="342"/>
      <c r="H63" s="342"/>
    </row>
    <row r="64" spans="1:8" s="381" customFormat="1" ht="12.75" x14ac:dyDescent="0.2">
      <c r="A64" s="344"/>
      <c r="B64" s="337"/>
      <c r="C64" s="365" t="s">
        <v>528</v>
      </c>
      <c r="D64" s="365" t="s">
        <v>528</v>
      </c>
      <c r="E64" s="353" t="s">
        <v>299</v>
      </c>
      <c r="F64" s="341">
        <f>F61</f>
        <v>1</v>
      </c>
      <c r="G64" s="342">
        <v>0</v>
      </c>
      <c r="H64" s="342">
        <f t="shared" ref="H64:H65" si="8">F64*G64</f>
        <v>0</v>
      </c>
    </row>
    <row r="65" spans="1:8" s="381" customFormat="1" ht="12.75" x14ac:dyDescent="0.2">
      <c r="A65" s="344"/>
      <c r="B65" s="337"/>
      <c r="C65" s="361" t="s">
        <v>529</v>
      </c>
      <c r="D65" s="362" t="s">
        <v>529</v>
      </c>
      <c r="E65" s="353" t="s">
        <v>417</v>
      </c>
      <c r="F65" s="341">
        <v>1</v>
      </c>
      <c r="G65" s="342">
        <v>0</v>
      </c>
      <c r="H65" s="342">
        <f t="shared" si="8"/>
        <v>0</v>
      </c>
    </row>
    <row r="66" spans="1:8" s="381" customFormat="1" ht="12.75" x14ac:dyDescent="0.2">
      <c r="A66" s="344"/>
      <c r="B66" s="337"/>
      <c r="C66" s="365"/>
      <c r="D66" s="352"/>
      <c r="E66" s="353"/>
      <c r="F66" s="341"/>
      <c r="G66" s="342"/>
      <c r="H66" s="342"/>
    </row>
    <row r="67" spans="1:8" s="322" customFormat="1" ht="12.75" customHeight="1" x14ac:dyDescent="0.2">
      <c r="A67" s="344"/>
      <c r="B67" s="337"/>
      <c r="C67" s="355" t="s">
        <v>487</v>
      </c>
      <c r="D67" s="352"/>
      <c r="E67" s="353"/>
      <c r="F67" s="341"/>
      <c r="G67" s="342"/>
      <c r="H67" s="342"/>
    </row>
    <row r="68" spans="1:8" s="322" customFormat="1" ht="12.75" x14ac:dyDescent="0.2">
      <c r="A68" s="344"/>
      <c r="B68" s="337"/>
      <c r="C68" s="356" t="s">
        <v>530</v>
      </c>
      <c r="D68" s="356" t="s">
        <v>531</v>
      </c>
      <c r="E68" s="357" t="s">
        <v>193</v>
      </c>
      <c r="F68" s="341">
        <v>20</v>
      </c>
      <c r="G68" s="342">
        <v>0</v>
      </c>
      <c r="H68" s="342">
        <f t="shared" ref="H68" si="9">F68*G68</f>
        <v>0</v>
      </c>
    </row>
    <row r="69" spans="1:8" s="381" customFormat="1" ht="12.75" x14ac:dyDescent="0.2">
      <c r="A69" s="344"/>
      <c r="B69" s="337"/>
      <c r="C69" s="365"/>
      <c r="D69" s="352"/>
      <c r="E69" s="353"/>
      <c r="F69" s="341"/>
      <c r="G69" s="342"/>
      <c r="H69" s="342"/>
    </row>
    <row r="70" spans="1:8" s="381" customFormat="1" ht="12.75" x14ac:dyDescent="0.2">
      <c r="A70" s="344"/>
      <c r="B70" s="337"/>
      <c r="C70" s="386" t="s">
        <v>532</v>
      </c>
      <c r="D70" s="368"/>
      <c r="E70" s="353"/>
      <c r="F70" s="341"/>
      <c r="G70" s="342"/>
      <c r="H70" s="342"/>
    </row>
    <row r="71" spans="1:8" s="381" customFormat="1" ht="12.75" x14ac:dyDescent="0.2">
      <c r="A71" s="344"/>
      <c r="B71" s="337"/>
      <c r="C71" s="387"/>
      <c r="D71" s="387"/>
      <c r="E71" s="388"/>
      <c r="F71" s="341"/>
      <c r="G71" s="342"/>
      <c r="H71" s="342"/>
    </row>
    <row r="72" spans="1:8" s="381" customFormat="1" ht="12.75" x14ac:dyDescent="0.2">
      <c r="A72" s="641"/>
      <c r="B72" s="642" t="s">
        <v>523</v>
      </c>
      <c r="C72" s="643"/>
      <c r="D72" s="642" t="str">
        <f>CONCATENATE(B58," ",C58)</f>
        <v>2 Jednotný čas</v>
      </c>
      <c r="E72" s="644"/>
      <c r="F72" s="645"/>
      <c r="G72" s="646"/>
      <c r="H72" s="647">
        <f>SUM(H61:H71)</f>
        <v>0</v>
      </c>
    </row>
    <row r="73" spans="1:8" s="381" customFormat="1" ht="12.75" x14ac:dyDescent="0.2">
      <c r="A73" s="375" t="s">
        <v>461</v>
      </c>
      <c r="B73" s="389">
        <v>3</v>
      </c>
      <c r="C73" s="377" t="s">
        <v>533</v>
      </c>
      <c r="D73" s="378"/>
      <c r="E73" s="378"/>
      <c r="F73" s="379"/>
      <c r="G73" s="380"/>
      <c r="H73" s="380"/>
    </row>
    <row r="74" spans="1:8" s="381" customFormat="1" ht="12.75" x14ac:dyDescent="0.2">
      <c r="A74" s="344"/>
      <c r="B74" s="387"/>
      <c r="C74" s="355"/>
      <c r="D74" s="352"/>
      <c r="E74" s="353"/>
      <c r="F74" s="341"/>
      <c r="G74" s="342"/>
      <c r="H74" s="342"/>
    </row>
    <row r="75" spans="1:8" s="381" customFormat="1" ht="12.75" x14ac:dyDescent="0.2">
      <c r="A75" s="344"/>
      <c r="B75" s="387"/>
      <c r="C75" s="355" t="s">
        <v>534</v>
      </c>
      <c r="D75" s="388"/>
      <c r="E75" s="388"/>
      <c r="F75" s="341"/>
      <c r="G75" s="342"/>
      <c r="H75" s="342"/>
    </row>
    <row r="76" spans="1:8" s="381" customFormat="1" ht="12.75" x14ac:dyDescent="0.2">
      <c r="A76" s="344"/>
      <c r="B76" s="387"/>
      <c r="C76" s="390" t="s">
        <v>535</v>
      </c>
      <c r="D76" s="391" t="s">
        <v>536</v>
      </c>
      <c r="E76" s="392" t="s">
        <v>299</v>
      </c>
      <c r="F76" s="341">
        <v>2</v>
      </c>
      <c r="G76" s="342">
        <v>0</v>
      </c>
      <c r="H76" s="342">
        <f t="shared" ref="H76:H78" si="10">F76*G76</f>
        <v>0</v>
      </c>
    </row>
    <row r="77" spans="1:8" s="381" customFormat="1" ht="12.75" x14ac:dyDescent="0.2">
      <c r="A77" s="344"/>
      <c r="B77" s="387"/>
      <c r="C77" s="390" t="s">
        <v>537</v>
      </c>
      <c r="D77" s="391" t="s">
        <v>538</v>
      </c>
      <c r="E77" s="392" t="s">
        <v>299</v>
      </c>
      <c r="F77" s="341">
        <v>4</v>
      </c>
      <c r="G77" s="342">
        <v>0</v>
      </c>
      <c r="H77" s="342">
        <f t="shared" si="10"/>
        <v>0</v>
      </c>
    </row>
    <row r="78" spans="1:8" s="381" customFormat="1" ht="12.75" x14ac:dyDescent="0.2">
      <c r="A78" s="344"/>
      <c r="B78" s="387"/>
      <c r="C78" s="390" t="s">
        <v>539</v>
      </c>
      <c r="D78" s="390" t="s">
        <v>540</v>
      </c>
      <c r="E78" s="392" t="s">
        <v>299</v>
      </c>
      <c r="F78" s="341">
        <v>1</v>
      </c>
      <c r="G78" s="342">
        <v>0</v>
      </c>
      <c r="H78" s="342">
        <f t="shared" si="10"/>
        <v>0</v>
      </c>
    </row>
    <row r="79" spans="1:8" s="381" customFormat="1" ht="12.75" x14ac:dyDescent="0.2">
      <c r="A79" s="344"/>
      <c r="B79" s="387"/>
      <c r="C79" s="390"/>
      <c r="D79" s="391"/>
      <c r="E79" s="392"/>
      <c r="F79" s="341"/>
      <c r="G79" s="342"/>
      <c r="H79" s="342"/>
    </row>
    <row r="80" spans="1:8" s="381" customFormat="1" ht="12.75" x14ac:dyDescent="0.2">
      <c r="A80" s="344"/>
      <c r="B80" s="387"/>
      <c r="C80" s="355" t="s">
        <v>541</v>
      </c>
      <c r="D80" s="393"/>
      <c r="E80" s="392"/>
      <c r="F80" s="341"/>
      <c r="G80" s="342"/>
      <c r="H80" s="342"/>
    </row>
    <row r="81" spans="1:8" s="381" customFormat="1" ht="12.75" x14ac:dyDescent="0.2">
      <c r="A81" s="344"/>
      <c r="B81" s="387"/>
      <c r="C81" s="394" t="s">
        <v>542</v>
      </c>
      <c r="D81" s="393" t="s">
        <v>543</v>
      </c>
      <c r="E81" s="392" t="s">
        <v>299</v>
      </c>
      <c r="F81" s="341">
        <v>2</v>
      </c>
      <c r="G81" s="342">
        <v>0</v>
      </c>
      <c r="H81" s="342">
        <f t="shared" ref="H81:H103" si="11">F81*G81</f>
        <v>0</v>
      </c>
    </row>
    <row r="82" spans="1:8" s="381" customFormat="1" ht="12.75" x14ac:dyDescent="0.2">
      <c r="A82" s="344"/>
      <c r="B82" s="387"/>
      <c r="C82" s="394" t="s">
        <v>544</v>
      </c>
      <c r="D82" s="393" t="s">
        <v>544</v>
      </c>
      <c r="E82" s="392" t="s">
        <v>299</v>
      </c>
      <c r="F82" s="341">
        <f>F81</f>
        <v>2</v>
      </c>
      <c r="G82" s="342">
        <v>0</v>
      </c>
      <c r="H82" s="342">
        <f t="shared" si="11"/>
        <v>0</v>
      </c>
    </row>
    <row r="83" spans="1:8" s="381" customFormat="1" ht="12.75" x14ac:dyDescent="0.2">
      <c r="A83" s="344"/>
      <c r="B83" s="387"/>
      <c r="C83" s="394" t="s">
        <v>545</v>
      </c>
      <c r="D83" s="393" t="s">
        <v>546</v>
      </c>
      <c r="E83" s="392" t="s">
        <v>299</v>
      </c>
      <c r="F83" s="341">
        <f>F81</f>
        <v>2</v>
      </c>
      <c r="G83" s="342">
        <v>0</v>
      </c>
      <c r="H83" s="342">
        <f t="shared" si="11"/>
        <v>0</v>
      </c>
    </row>
    <row r="84" spans="1:8" s="381" customFormat="1" ht="12.75" x14ac:dyDescent="0.2">
      <c r="A84" s="344"/>
      <c r="B84" s="387"/>
      <c r="C84" s="394" t="s">
        <v>547</v>
      </c>
      <c r="D84" s="393" t="s">
        <v>548</v>
      </c>
      <c r="E84" s="392" t="s">
        <v>299</v>
      </c>
      <c r="F84" s="341">
        <f>F81</f>
        <v>2</v>
      </c>
      <c r="G84" s="342">
        <v>0</v>
      </c>
      <c r="H84" s="342">
        <f t="shared" si="11"/>
        <v>0</v>
      </c>
    </row>
    <row r="85" spans="1:8" s="381" customFormat="1" ht="12.75" x14ac:dyDescent="0.2">
      <c r="A85" s="344"/>
      <c r="B85" s="387"/>
      <c r="C85" s="394" t="s">
        <v>549</v>
      </c>
      <c r="D85" s="394" t="s">
        <v>550</v>
      </c>
      <c r="E85" s="392" t="s">
        <v>299</v>
      </c>
      <c r="F85" s="341">
        <f>F81</f>
        <v>2</v>
      </c>
      <c r="G85" s="342">
        <v>0</v>
      </c>
      <c r="H85" s="342">
        <f t="shared" si="11"/>
        <v>0</v>
      </c>
    </row>
    <row r="86" spans="1:8" s="381" customFormat="1" ht="12.75" x14ac:dyDescent="0.2">
      <c r="A86" s="344"/>
      <c r="B86" s="387"/>
      <c r="C86" s="394"/>
      <c r="D86" s="394"/>
      <c r="E86" s="392"/>
      <c r="F86" s="341"/>
      <c r="G86" s="342"/>
      <c r="H86" s="342"/>
    </row>
    <row r="87" spans="1:8" s="381" customFormat="1" ht="12.75" x14ac:dyDescent="0.2">
      <c r="A87" s="344"/>
      <c r="B87" s="387"/>
      <c r="C87" s="355" t="s">
        <v>487</v>
      </c>
      <c r="D87" s="352"/>
      <c r="E87" s="353"/>
      <c r="F87" s="341"/>
      <c r="G87" s="342"/>
      <c r="H87" s="342"/>
    </row>
    <row r="88" spans="1:8" s="381" customFormat="1" ht="12.75" x14ac:dyDescent="0.2">
      <c r="A88" s="344"/>
      <c r="B88" s="387"/>
      <c r="C88" s="352" t="s">
        <v>551</v>
      </c>
      <c r="D88" s="395" t="s">
        <v>551</v>
      </c>
      <c r="E88" s="353" t="s">
        <v>193</v>
      </c>
      <c r="F88" s="341">
        <v>90</v>
      </c>
      <c r="G88" s="342">
        <v>0</v>
      </c>
      <c r="H88" s="342">
        <f t="shared" ref="H88:H90" si="12">F88*G88</f>
        <v>0</v>
      </c>
    </row>
    <row r="89" spans="1:8" s="381" customFormat="1" ht="12.75" x14ac:dyDescent="0.2">
      <c r="A89" s="344"/>
      <c r="B89" s="387"/>
      <c r="C89" s="361" t="s">
        <v>552</v>
      </c>
      <c r="D89" s="361" t="s">
        <v>553</v>
      </c>
      <c r="E89" s="353" t="s">
        <v>193</v>
      </c>
      <c r="F89" s="341">
        <v>80</v>
      </c>
      <c r="G89" s="342">
        <v>0</v>
      </c>
      <c r="H89" s="342">
        <f t="shared" si="12"/>
        <v>0</v>
      </c>
    </row>
    <row r="90" spans="1:8" s="381" customFormat="1" ht="12.75" x14ac:dyDescent="0.2">
      <c r="A90" s="344"/>
      <c r="B90" s="387"/>
      <c r="C90" s="356" t="s">
        <v>554</v>
      </c>
      <c r="D90" s="364" t="s">
        <v>555</v>
      </c>
      <c r="E90" s="357" t="s">
        <v>193</v>
      </c>
      <c r="F90" s="341">
        <v>20</v>
      </c>
      <c r="G90" s="342">
        <v>0</v>
      </c>
      <c r="H90" s="342">
        <f t="shared" si="12"/>
        <v>0</v>
      </c>
    </row>
    <row r="91" spans="1:8" s="381" customFormat="1" ht="12.75" x14ac:dyDescent="0.2">
      <c r="A91" s="344"/>
      <c r="B91" s="387"/>
      <c r="C91" s="356"/>
      <c r="D91" s="364"/>
      <c r="E91" s="357"/>
      <c r="F91" s="341"/>
      <c r="G91" s="342"/>
      <c r="H91" s="342"/>
    </row>
    <row r="92" spans="1:8" s="381" customFormat="1" ht="12.75" x14ac:dyDescent="0.2">
      <c r="A92" s="344"/>
      <c r="B92" s="387"/>
      <c r="C92" s="355" t="s">
        <v>489</v>
      </c>
      <c r="D92" s="352"/>
      <c r="E92" s="353"/>
      <c r="F92" s="341"/>
      <c r="G92" s="342"/>
      <c r="H92" s="342"/>
    </row>
    <row r="93" spans="1:8" s="381" customFormat="1" ht="12.75" x14ac:dyDescent="0.2">
      <c r="A93" s="344"/>
      <c r="B93" s="387"/>
      <c r="C93" s="361" t="s">
        <v>556</v>
      </c>
      <c r="D93" s="362"/>
      <c r="E93" s="353"/>
      <c r="F93" s="341"/>
      <c r="G93" s="342"/>
      <c r="H93" s="342"/>
    </row>
    <row r="94" spans="1:8" s="381" customFormat="1" ht="12.75" x14ac:dyDescent="0.2">
      <c r="A94" s="344"/>
      <c r="B94" s="387"/>
      <c r="C94" s="358"/>
      <c r="D94" s="396"/>
      <c r="E94" s="360"/>
      <c r="F94" s="341"/>
      <c r="G94" s="342"/>
      <c r="H94" s="342"/>
    </row>
    <row r="95" spans="1:8" s="381" customFormat="1" ht="12.75" x14ac:dyDescent="0.2">
      <c r="A95" s="344"/>
      <c r="B95" s="387"/>
      <c r="C95" s="363" t="s">
        <v>499</v>
      </c>
      <c r="D95" s="362"/>
      <c r="E95" s="353"/>
      <c r="F95" s="341"/>
      <c r="G95" s="342"/>
      <c r="H95" s="342"/>
    </row>
    <row r="96" spans="1:8" s="381" customFormat="1" ht="12.75" x14ac:dyDescent="0.2">
      <c r="A96" s="344"/>
      <c r="B96" s="387"/>
      <c r="C96" s="394" t="s">
        <v>557</v>
      </c>
      <c r="D96" s="393" t="s">
        <v>558</v>
      </c>
      <c r="E96" s="353" t="s">
        <v>299</v>
      </c>
      <c r="F96" s="341">
        <f>F77</f>
        <v>4</v>
      </c>
      <c r="G96" s="342">
        <v>0</v>
      </c>
      <c r="H96" s="342">
        <f t="shared" si="11"/>
        <v>0</v>
      </c>
    </row>
    <row r="97" spans="1:8" s="381" customFormat="1" ht="12.75" x14ac:dyDescent="0.2">
      <c r="A97" s="344"/>
      <c r="B97" s="387"/>
      <c r="C97" s="390" t="s">
        <v>559</v>
      </c>
      <c r="D97" s="393" t="s">
        <v>560</v>
      </c>
      <c r="E97" s="353" t="s">
        <v>299</v>
      </c>
      <c r="F97" s="341">
        <f>F76</f>
        <v>2</v>
      </c>
      <c r="G97" s="342">
        <v>0</v>
      </c>
      <c r="H97" s="342">
        <f t="shared" si="11"/>
        <v>0</v>
      </c>
    </row>
    <row r="98" spans="1:8" s="381" customFormat="1" ht="12.75" x14ac:dyDescent="0.2">
      <c r="A98" s="344"/>
      <c r="B98" s="387"/>
      <c r="C98" s="394" t="s">
        <v>561</v>
      </c>
      <c r="D98" s="394" t="s">
        <v>562</v>
      </c>
      <c r="E98" s="353" t="s">
        <v>299</v>
      </c>
      <c r="F98" s="341">
        <f>F81</f>
        <v>2</v>
      </c>
      <c r="G98" s="342">
        <v>0</v>
      </c>
      <c r="H98" s="342">
        <f t="shared" si="11"/>
        <v>0</v>
      </c>
    </row>
    <row r="99" spans="1:8" s="381" customFormat="1" ht="12.75" x14ac:dyDescent="0.2">
      <c r="A99" s="344"/>
      <c r="B99" s="387"/>
      <c r="C99" s="394" t="s">
        <v>563</v>
      </c>
      <c r="D99" s="394" t="s">
        <v>564</v>
      </c>
      <c r="E99" s="353" t="s">
        <v>299</v>
      </c>
      <c r="F99" s="341">
        <f>F82</f>
        <v>2</v>
      </c>
      <c r="G99" s="342">
        <v>0</v>
      </c>
      <c r="H99" s="342">
        <f t="shared" si="11"/>
        <v>0</v>
      </c>
    </row>
    <row r="100" spans="1:8" s="381" customFormat="1" ht="25.5" x14ac:dyDescent="0.2">
      <c r="A100" s="344"/>
      <c r="B100" s="387"/>
      <c r="C100" s="365" t="s">
        <v>508</v>
      </c>
      <c r="D100" s="368" t="s">
        <v>565</v>
      </c>
      <c r="E100" s="353" t="s">
        <v>193</v>
      </c>
      <c r="F100" s="341">
        <f>F88</f>
        <v>90</v>
      </c>
      <c r="G100" s="342">
        <v>0</v>
      </c>
      <c r="H100" s="342">
        <f t="shared" si="11"/>
        <v>0</v>
      </c>
    </row>
    <row r="101" spans="1:8" s="381" customFormat="1" ht="25.5" x14ac:dyDescent="0.2">
      <c r="A101" s="344"/>
      <c r="B101" s="387"/>
      <c r="C101" s="365" t="s">
        <v>566</v>
      </c>
      <c r="D101" s="368" t="s">
        <v>565</v>
      </c>
      <c r="E101" s="353" t="s">
        <v>193</v>
      </c>
      <c r="F101" s="341">
        <f>F90</f>
        <v>20</v>
      </c>
      <c r="G101" s="342">
        <v>0</v>
      </c>
      <c r="H101" s="342">
        <f t="shared" si="11"/>
        <v>0</v>
      </c>
    </row>
    <row r="102" spans="1:8" s="381" customFormat="1" ht="12.75" x14ac:dyDescent="0.2">
      <c r="A102" s="344"/>
      <c r="B102" s="387"/>
      <c r="C102" s="365" t="s">
        <v>567</v>
      </c>
      <c r="D102" s="365" t="s">
        <v>567</v>
      </c>
      <c r="E102" s="353" t="s">
        <v>417</v>
      </c>
      <c r="F102" s="341">
        <v>1</v>
      </c>
      <c r="G102" s="342">
        <v>0</v>
      </c>
      <c r="H102" s="342">
        <f t="shared" si="11"/>
        <v>0</v>
      </c>
    </row>
    <row r="103" spans="1:8" s="381" customFormat="1" ht="12.75" x14ac:dyDescent="0.2">
      <c r="A103" s="344"/>
      <c r="B103" s="387"/>
      <c r="C103" s="365" t="s">
        <v>568</v>
      </c>
      <c r="D103" s="365" t="s">
        <v>568</v>
      </c>
      <c r="E103" s="353" t="s">
        <v>299</v>
      </c>
      <c r="F103" s="341">
        <v>2</v>
      </c>
      <c r="G103" s="342">
        <v>0</v>
      </c>
      <c r="H103" s="342">
        <f t="shared" si="11"/>
        <v>0</v>
      </c>
    </row>
    <row r="104" spans="1:8" s="381" customFormat="1" ht="12.75" x14ac:dyDescent="0.2">
      <c r="A104" s="344"/>
      <c r="B104" s="387"/>
      <c r="C104" s="397"/>
      <c r="D104" s="352"/>
      <c r="E104" s="398"/>
      <c r="F104" s="341"/>
      <c r="G104" s="342"/>
      <c r="H104" s="342"/>
    </row>
    <row r="105" spans="1:8" s="381" customFormat="1" ht="12.75" x14ac:dyDescent="0.2">
      <c r="A105" s="344"/>
      <c r="B105" s="387"/>
      <c r="C105" s="355" t="s">
        <v>569</v>
      </c>
      <c r="D105" s="352"/>
      <c r="E105" s="353"/>
      <c r="F105" s="341"/>
      <c r="G105" s="342"/>
      <c r="H105" s="342"/>
    </row>
    <row r="106" spans="1:8" s="381" customFormat="1" ht="12.75" x14ac:dyDescent="0.2">
      <c r="A106" s="344"/>
      <c r="B106" s="387"/>
      <c r="C106" s="361" t="s">
        <v>556</v>
      </c>
      <c r="D106" s="368"/>
      <c r="E106" s="353"/>
      <c r="F106" s="341"/>
      <c r="G106" s="342"/>
      <c r="H106" s="342"/>
    </row>
    <row r="107" spans="1:8" s="381" customFormat="1" ht="12.75" x14ac:dyDescent="0.2">
      <c r="A107" s="344"/>
      <c r="B107" s="387"/>
      <c r="C107" s="345"/>
      <c r="D107" s="339"/>
      <c r="E107" s="353"/>
      <c r="F107" s="341"/>
      <c r="G107" s="342"/>
      <c r="H107" s="342"/>
    </row>
    <row r="108" spans="1:8" s="381" customFormat="1" ht="25.5" x14ac:dyDescent="0.2">
      <c r="A108" s="344"/>
      <c r="B108" s="387"/>
      <c r="C108" s="386" t="s">
        <v>570</v>
      </c>
      <c r="D108" s="339"/>
      <c r="E108" s="353"/>
      <c r="F108" s="341"/>
      <c r="G108" s="342"/>
      <c r="H108" s="342"/>
    </row>
    <row r="109" spans="1:8" s="381" customFormat="1" ht="12.75" x14ac:dyDescent="0.2">
      <c r="A109" s="344"/>
      <c r="B109" s="387"/>
      <c r="C109" s="355"/>
      <c r="D109" s="352"/>
      <c r="E109" s="353"/>
      <c r="F109" s="341"/>
      <c r="G109" s="342"/>
      <c r="H109" s="342"/>
    </row>
    <row r="110" spans="1:8" s="381" customFormat="1" ht="12.75" x14ac:dyDescent="0.2">
      <c r="A110" s="641"/>
      <c r="B110" s="648" t="s">
        <v>523</v>
      </c>
      <c r="C110" s="643"/>
      <c r="D110" s="642" t="str">
        <f>CONCATENATE(B73," ",C73)</f>
        <v>3 Elektronická kontrola vstupu (EKV)</v>
      </c>
      <c r="E110" s="644"/>
      <c r="F110" s="645"/>
      <c r="G110" s="646"/>
      <c r="H110" s="647">
        <f>SUM(H76:H109)</f>
        <v>0</v>
      </c>
    </row>
    <row r="111" spans="1:8" s="381" customFormat="1" ht="12.75" x14ac:dyDescent="0.2">
      <c r="A111" s="375" t="s">
        <v>461</v>
      </c>
      <c r="B111" s="376">
        <v>4</v>
      </c>
      <c r="C111" s="377" t="s">
        <v>571</v>
      </c>
      <c r="D111" s="378"/>
      <c r="E111" s="378"/>
      <c r="F111" s="379"/>
      <c r="G111" s="380"/>
      <c r="H111" s="380"/>
    </row>
    <row r="112" spans="1:8" s="381" customFormat="1" ht="12.75" x14ac:dyDescent="0.2">
      <c r="A112" s="382"/>
      <c r="B112" s="383"/>
      <c r="C112" s="377"/>
      <c r="D112" s="384"/>
      <c r="E112" s="378"/>
      <c r="F112" s="379"/>
      <c r="G112" s="380"/>
      <c r="H112" s="380"/>
    </row>
    <row r="113" spans="1:8" s="381" customFormat="1" ht="12.75" x14ac:dyDescent="0.2">
      <c r="A113" s="344"/>
      <c r="B113" s="337"/>
      <c r="C113" s="387" t="s">
        <v>572</v>
      </c>
      <c r="D113" s="387" t="s">
        <v>573</v>
      </c>
      <c r="E113" s="388" t="s">
        <v>516</v>
      </c>
      <c r="F113" s="341">
        <v>4</v>
      </c>
      <c r="G113" s="342">
        <v>0</v>
      </c>
      <c r="H113" s="342">
        <f t="shared" ref="H113:H118" si="13">F113*G113</f>
        <v>0</v>
      </c>
    </row>
    <row r="114" spans="1:8" s="381" customFormat="1" ht="25.5" x14ac:dyDescent="0.2">
      <c r="A114" s="344"/>
      <c r="B114" s="337"/>
      <c r="C114" s="399" t="s">
        <v>574</v>
      </c>
      <c r="D114" s="400" t="s">
        <v>575</v>
      </c>
      <c r="E114" s="401" t="s">
        <v>417</v>
      </c>
      <c r="F114" s="349">
        <v>1</v>
      </c>
      <c r="G114" s="350">
        <v>0</v>
      </c>
      <c r="H114" s="350">
        <f t="shared" si="13"/>
        <v>0</v>
      </c>
    </row>
    <row r="115" spans="1:8" s="381" customFormat="1" ht="12.75" x14ac:dyDescent="0.2">
      <c r="A115" s="344"/>
      <c r="B115" s="337"/>
      <c r="C115" s="387" t="s">
        <v>576</v>
      </c>
      <c r="D115" s="387" t="s">
        <v>577</v>
      </c>
      <c r="E115" s="388" t="s">
        <v>516</v>
      </c>
      <c r="F115" s="341">
        <v>4</v>
      </c>
      <c r="G115" s="342">
        <v>0</v>
      </c>
      <c r="H115" s="342">
        <f t="shared" si="13"/>
        <v>0</v>
      </c>
    </row>
    <row r="116" spans="1:8" s="381" customFormat="1" ht="12.75" x14ac:dyDescent="0.2">
      <c r="A116" s="344"/>
      <c r="B116" s="337"/>
      <c r="C116" s="387" t="s">
        <v>578</v>
      </c>
      <c r="D116" s="387" t="s">
        <v>579</v>
      </c>
      <c r="E116" s="388" t="s">
        <v>516</v>
      </c>
      <c r="F116" s="341">
        <v>4</v>
      </c>
      <c r="G116" s="342">
        <v>0</v>
      </c>
      <c r="H116" s="342">
        <f t="shared" si="13"/>
        <v>0</v>
      </c>
    </row>
    <row r="117" spans="1:8" s="381" customFormat="1" ht="12.75" x14ac:dyDescent="0.2">
      <c r="A117" s="344"/>
      <c r="B117" s="337"/>
      <c r="C117" s="387" t="s">
        <v>580</v>
      </c>
      <c r="D117" s="387" t="s">
        <v>581</v>
      </c>
      <c r="E117" s="388" t="s">
        <v>516</v>
      </c>
      <c r="F117" s="341">
        <v>4</v>
      </c>
      <c r="G117" s="342">
        <v>0</v>
      </c>
      <c r="H117" s="342">
        <f t="shared" si="13"/>
        <v>0</v>
      </c>
    </row>
    <row r="118" spans="1:8" s="381" customFormat="1" ht="12.75" x14ac:dyDescent="0.2">
      <c r="A118" s="344"/>
      <c r="B118" s="337"/>
      <c r="C118" s="345" t="s">
        <v>582</v>
      </c>
      <c r="D118" s="339" t="s">
        <v>583</v>
      </c>
      <c r="E118" s="402" t="s">
        <v>417</v>
      </c>
      <c r="F118" s="341">
        <v>1</v>
      </c>
      <c r="G118" s="342">
        <v>0</v>
      </c>
      <c r="H118" s="342">
        <f t="shared" si="13"/>
        <v>0</v>
      </c>
    </row>
    <row r="119" spans="1:8" s="381" customFormat="1" ht="12.75" x14ac:dyDescent="0.2">
      <c r="A119" s="344"/>
      <c r="B119" s="337"/>
      <c r="C119" s="345"/>
      <c r="D119" s="339"/>
      <c r="E119" s="340"/>
      <c r="F119" s="341"/>
      <c r="G119" s="342"/>
      <c r="H119" s="342"/>
    </row>
    <row r="120" spans="1:8" s="322" customFormat="1" ht="12.75" x14ac:dyDescent="0.2">
      <c r="A120" s="641"/>
      <c r="B120" s="642" t="s">
        <v>523</v>
      </c>
      <c r="C120" s="643"/>
      <c r="D120" s="642" t="str">
        <f>CONCATENATE(B111," ",C111)</f>
        <v>4 Ostatní</v>
      </c>
      <c r="E120" s="644"/>
      <c r="F120" s="645"/>
      <c r="G120" s="646"/>
      <c r="H120" s="647">
        <f>SUM(H113:H119)</f>
        <v>0</v>
      </c>
    </row>
    <row r="121" spans="1:8" s="322" customFormat="1" x14ac:dyDescent="0.2">
      <c r="B121" s="330"/>
      <c r="C121" s="331"/>
      <c r="D121" s="403"/>
      <c r="E121" s="404"/>
      <c r="F121" s="405"/>
      <c r="G121" s="405"/>
      <c r="H121" s="405"/>
    </row>
    <row r="122" spans="1:8" s="322" customFormat="1" x14ac:dyDescent="0.2">
      <c r="B122" s="330"/>
      <c r="C122" s="331"/>
      <c r="D122" s="406"/>
      <c r="E122" s="407"/>
      <c r="F122" s="405"/>
      <c r="G122" s="405"/>
      <c r="H122" s="405"/>
    </row>
    <row r="123" spans="1:8" s="322" customFormat="1" x14ac:dyDescent="0.2">
      <c r="B123" s="330"/>
      <c r="C123" s="331"/>
      <c r="E123" s="408"/>
      <c r="F123" s="405"/>
      <c r="G123" s="405"/>
      <c r="H123" s="405"/>
    </row>
    <row r="124" spans="1:8" s="322" customFormat="1" x14ac:dyDescent="0.2">
      <c r="B124" s="330"/>
      <c r="C124" s="331"/>
      <c r="D124" s="409"/>
      <c r="E124" s="410"/>
      <c r="F124" s="405"/>
      <c r="G124" s="405"/>
      <c r="H124" s="405"/>
    </row>
    <row r="125" spans="1:8" s="322" customFormat="1" x14ac:dyDescent="0.2">
      <c r="B125" s="330"/>
      <c r="C125" s="331"/>
      <c r="D125" s="409"/>
      <c r="E125" s="410"/>
      <c r="F125" s="405"/>
      <c r="G125" s="405"/>
      <c r="H125" s="405"/>
    </row>
    <row r="126" spans="1:8" s="322" customFormat="1" x14ac:dyDescent="0.2">
      <c r="B126" s="330"/>
      <c r="C126" s="331"/>
      <c r="D126" s="409"/>
      <c r="E126" s="410"/>
      <c r="F126" s="405"/>
      <c r="G126" s="405"/>
      <c r="H126" s="405"/>
    </row>
    <row r="127" spans="1:8" s="322" customFormat="1" x14ac:dyDescent="0.2">
      <c r="B127" s="330"/>
      <c r="C127" s="331"/>
      <c r="D127" s="409"/>
      <c r="E127" s="410"/>
      <c r="F127" s="405"/>
      <c r="G127" s="405"/>
      <c r="H127" s="405"/>
    </row>
    <row r="128" spans="1:8" s="322" customFormat="1" x14ac:dyDescent="0.2">
      <c r="B128" s="330"/>
      <c r="C128" s="331"/>
      <c r="D128" s="409"/>
      <c r="E128" s="410"/>
      <c r="F128" s="405"/>
      <c r="G128" s="405"/>
      <c r="H128" s="405"/>
    </row>
    <row r="129" spans="4:5" s="322" customFormat="1" x14ac:dyDescent="0.2">
      <c r="D129" s="409"/>
      <c r="E129" s="410"/>
    </row>
    <row r="130" spans="4:5" s="322" customFormat="1" x14ac:dyDescent="0.2">
      <c r="D130" s="409"/>
      <c r="E130" s="410"/>
    </row>
    <row r="131" spans="4:5" s="322" customFormat="1" x14ac:dyDescent="0.2">
      <c r="D131" s="409"/>
      <c r="E131" s="410"/>
    </row>
    <row r="132" spans="4:5" s="322" customFormat="1" x14ac:dyDescent="0.2">
      <c r="D132" s="409"/>
      <c r="E132" s="410"/>
    </row>
    <row r="133" spans="4:5" s="322" customFormat="1" x14ac:dyDescent="0.2">
      <c r="D133" s="409"/>
      <c r="E133" s="410"/>
    </row>
    <row r="134" spans="4:5" s="322" customFormat="1" x14ac:dyDescent="0.2">
      <c r="D134" s="409"/>
      <c r="E134" s="410"/>
    </row>
    <row r="135" spans="4:5" s="322" customFormat="1" x14ac:dyDescent="0.2">
      <c r="D135" s="409"/>
      <c r="E135" s="410"/>
    </row>
    <row r="136" spans="4:5" s="322" customFormat="1" x14ac:dyDescent="0.2">
      <c r="D136" s="409"/>
      <c r="E136" s="410"/>
    </row>
    <row r="137" spans="4:5" s="322" customFormat="1" x14ac:dyDescent="0.2">
      <c r="D137" s="409"/>
      <c r="E137" s="410"/>
    </row>
    <row r="138" spans="4:5" s="322" customFormat="1" x14ac:dyDescent="0.2">
      <c r="D138" s="409"/>
      <c r="E138" s="410"/>
    </row>
    <row r="139" spans="4:5" s="322" customFormat="1" x14ac:dyDescent="0.2">
      <c r="D139" s="409"/>
      <c r="E139" s="410"/>
    </row>
    <row r="140" spans="4:5" s="322" customFormat="1" x14ac:dyDescent="0.2">
      <c r="D140" s="409"/>
      <c r="E140" s="410"/>
    </row>
    <row r="141" spans="4:5" s="322" customFormat="1" x14ac:dyDescent="0.2">
      <c r="D141" s="409"/>
      <c r="E141" s="410"/>
    </row>
    <row r="142" spans="4:5" s="322" customFormat="1" x14ac:dyDescent="0.2">
      <c r="D142" s="409"/>
      <c r="E142" s="410"/>
    </row>
    <row r="143" spans="4:5" s="322" customFormat="1" x14ac:dyDescent="0.2">
      <c r="D143" s="409"/>
      <c r="E143" s="410"/>
    </row>
    <row r="144" spans="4:5" s="322" customFormat="1" x14ac:dyDescent="0.2">
      <c r="D144" s="409"/>
      <c r="E144" s="410"/>
    </row>
    <row r="145" spans="3:5" s="322" customFormat="1" x14ac:dyDescent="0.2">
      <c r="C145" s="331"/>
      <c r="D145" s="409"/>
      <c r="E145" s="410"/>
    </row>
    <row r="146" spans="3:5" s="322" customFormat="1" x14ac:dyDescent="0.2">
      <c r="C146" s="331"/>
      <c r="D146" s="409"/>
      <c r="E146" s="410"/>
    </row>
    <row r="147" spans="3:5" s="322" customFormat="1" x14ac:dyDescent="0.2">
      <c r="C147" s="331"/>
      <c r="D147" s="409"/>
      <c r="E147" s="410"/>
    </row>
    <row r="148" spans="3:5" s="322" customFormat="1" x14ac:dyDescent="0.2">
      <c r="C148" s="331"/>
      <c r="D148" s="409"/>
      <c r="E148" s="410"/>
    </row>
    <row r="149" spans="3:5" s="322" customFormat="1" x14ac:dyDescent="0.2">
      <c r="C149" s="331"/>
      <c r="D149" s="409"/>
      <c r="E149" s="410"/>
    </row>
    <row r="150" spans="3:5" s="322" customFormat="1" x14ac:dyDescent="0.2">
      <c r="C150" s="330"/>
      <c r="D150" s="409"/>
      <c r="E150" s="410"/>
    </row>
    <row r="151" spans="3:5" s="322" customFormat="1" x14ac:dyDescent="0.2">
      <c r="C151" s="330"/>
      <c r="D151" s="409"/>
      <c r="E151" s="410"/>
    </row>
    <row r="152" spans="3:5" s="322" customFormat="1" x14ac:dyDescent="0.2">
      <c r="C152" s="331"/>
      <c r="D152" s="409"/>
      <c r="E152" s="410"/>
    </row>
    <row r="153" spans="3:5" s="322" customFormat="1" x14ac:dyDescent="0.2">
      <c r="C153" s="331"/>
      <c r="D153" s="409"/>
      <c r="E153" s="410"/>
    </row>
    <row r="154" spans="3:5" s="322" customFormat="1" x14ac:dyDescent="0.2">
      <c r="C154" s="331"/>
      <c r="D154" s="409"/>
      <c r="E154" s="410"/>
    </row>
    <row r="155" spans="3:5" s="322" customFormat="1" x14ac:dyDescent="0.2">
      <c r="C155" s="331"/>
      <c r="D155" s="409"/>
      <c r="E155" s="410"/>
    </row>
    <row r="156" spans="3:5" s="322" customFormat="1" x14ac:dyDescent="0.2">
      <c r="C156" s="331"/>
      <c r="D156" s="409"/>
      <c r="E156" s="410"/>
    </row>
    <row r="157" spans="3:5" s="322" customFormat="1" x14ac:dyDescent="0.2">
      <c r="C157" s="331"/>
      <c r="D157" s="409"/>
      <c r="E157" s="410"/>
    </row>
    <row r="158" spans="3:5" s="322" customFormat="1" x14ac:dyDescent="0.2">
      <c r="C158" s="331"/>
      <c r="D158" s="409"/>
      <c r="E158" s="410"/>
    </row>
    <row r="159" spans="3:5" s="322" customFormat="1" x14ac:dyDescent="0.2">
      <c r="C159" s="331"/>
      <c r="D159" s="409"/>
      <c r="E159" s="410"/>
    </row>
    <row r="160" spans="3:5" s="322" customFormat="1" x14ac:dyDescent="0.2">
      <c r="C160" s="331"/>
      <c r="D160" s="409"/>
      <c r="E160" s="410"/>
    </row>
    <row r="161" spans="4:5" s="322" customFormat="1" x14ac:dyDescent="0.2">
      <c r="D161" s="409"/>
      <c r="E161" s="410"/>
    </row>
    <row r="162" spans="4:5" s="322" customFormat="1" x14ac:dyDescent="0.2">
      <c r="D162" s="409"/>
      <c r="E162" s="410"/>
    </row>
    <row r="163" spans="4:5" s="322" customFormat="1" x14ac:dyDescent="0.2">
      <c r="D163" s="409"/>
      <c r="E163" s="410"/>
    </row>
    <row r="164" spans="4:5" s="322" customFormat="1" x14ac:dyDescent="0.2">
      <c r="D164" s="409"/>
      <c r="E164" s="410"/>
    </row>
    <row r="165" spans="4:5" s="322" customFormat="1" x14ac:dyDescent="0.2">
      <c r="D165" s="411"/>
      <c r="E165" s="404"/>
    </row>
    <row r="166" spans="4:5" s="322" customFormat="1" x14ac:dyDescent="0.2">
      <c r="D166" s="403"/>
      <c r="E166" s="412"/>
    </row>
    <row r="167" spans="4:5" s="322" customFormat="1" x14ac:dyDescent="0.2">
      <c r="D167" s="403"/>
      <c r="E167" s="412"/>
    </row>
    <row r="168" spans="4:5" s="322" customFormat="1" x14ac:dyDescent="0.2">
      <c r="D168" s="409"/>
      <c r="E168" s="410"/>
    </row>
    <row r="169" spans="4:5" s="322" customFormat="1" x14ac:dyDescent="0.2">
      <c r="D169" s="409"/>
      <c r="E169" s="410"/>
    </row>
    <row r="170" spans="4:5" s="322" customFormat="1" x14ac:dyDescent="0.2">
      <c r="D170" s="409"/>
      <c r="E170" s="410"/>
    </row>
    <row r="171" spans="4:5" s="322" customFormat="1" x14ac:dyDescent="0.2">
      <c r="D171" s="409"/>
      <c r="E171" s="410"/>
    </row>
    <row r="172" spans="4:5" s="322" customFormat="1" x14ac:dyDescent="0.2">
      <c r="D172" s="409"/>
      <c r="E172" s="410"/>
    </row>
    <row r="173" spans="4:5" s="322" customFormat="1" x14ac:dyDescent="0.2">
      <c r="D173" s="409"/>
      <c r="E173" s="410"/>
    </row>
    <row r="174" spans="4:5" s="322" customFormat="1" x14ac:dyDescent="0.2">
      <c r="D174" s="409"/>
      <c r="E174" s="410"/>
    </row>
    <row r="175" spans="4:5" s="322" customFormat="1" x14ac:dyDescent="0.2">
      <c r="D175" s="409"/>
      <c r="E175" s="410"/>
    </row>
    <row r="176" spans="4:5" s="322" customFormat="1" x14ac:dyDescent="0.2">
      <c r="D176" s="409"/>
      <c r="E176" s="410"/>
    </row>
    <row r="177" spans="4:5" s="322" customFormat="1" x14ac:dyDescent="0.2">
      <c r="D177" s="409"/>
      <c r="E177" s="410"/>
    </row>
    <row r="178" spans="4:5" s="322" customFormat="1" x14ac:dyDescent="0.2">
      <c r="D178" s="409"/>
      <c r="E178" s="410"/>
    </row>
    <row r="179" spans="4:5" s="322" customFormat="1" x14ac:dyDescent="0.2">
      <c r="D179" s="409"/>
      <c r="E179" s="410"/>
    </row>
    <row r="180" spans="4:5" s="322" customFormat="1" x14ac:dyDescent="0.2">
      <c r="D180" s="409"/>
      <c r="E180" s="410"/>
    </row>
    <row r="181" spans="4:5" s="322" customFormat="1" x14ac:dyDescent="0.2">
      <c r="D181" s="409"/>
      <c r="E181" s="410"/>
    </row>
    <row r="182" spans="4:5" s="322" customFormat="1" x14ac:dyDescent="0.2">
      <c r="D182" s="409"/>
      <c r="E182" s="410"/>
    </row>
    <row r="183" spans="4:5" s="322" customFormat="1" x14ac:dyDescent="0.2">
      <c r="D183" s="409"/>
      <c r="E183" s="410"/>
    </row>
    <row r="184" spans="4:5" s="322" customFormat="1" x14ac:dyDescent="0.2">
      <c r="D184" s="409"/>
      <c r="E184" s="410"/>
    </row>
    <row r="185" spans="4:5" s="322" customFormat="1" x14ac:dyDescent="0.2">
      <c r="D185" s="409"/>
      <c r="E185" s="410"/>
    </row>
    <row r="186" spans="4:5" s="322" customFormat="1" x14ac:dyDescent="0.2">
      <c r="D186" s="409"/>
      <c r="E186" s="410"/>
    </row>
    <row r="187" spans="4:5" s="322" customFormat="1" x14ac:dyDescent="0.2">
      <c r="D187" s="409"/>
      <c r="E187" s="410"/>
    </row>
    <row r="188" spans="4:5" s="322" customFormat="1" x14ac:dyDescent="0.2">
      <c r="D188" s="409"/>
      <c r="E188" s="410"/>
    </row>
    <row r="189" spans="4:5" s="322" customFormat="1" x14ac:dyDescent="0.2">
      <c r="D189" s="409"/>
      <c r="E189" s="410"/>
    </row>
    <row r="190" spans="4:5" s="322" customFormat="1" x14ac:dyDescent="0.2">
      <c r="D190" s="409"/>
      <c r="E190" s="410"/>
    </row>
    <row r="191" spans="4:5" s="322" customFormat="1" x14ac:dyDescent="0.2">
      <c r="D191" s="409"/>
      <c r="E191" s="410"/>
    </row>
    <row r="192" spans="4:5" s="322" customFormat="1" x14ac:dyDescent="0.2">
      <c r="D192" s="409"/>
      <c r="E192" s="410"/>
    </row>
    <row r="193" spans="2:5" s="322" customFormat="1" x14ac:dyDescent="0.2">
      <c r="B193" s="330"/>
      <c r="C193" s="331"/>
      <c r="D193" s="409"/>
      <c r="E193" s="410"/>
    </row>
    <row r="194" spans="2:5" s="322" customFormat="1" x14ac:dyDescent="0.2">
      <c r="B194" s="330"/>
      <c r="C194" s="331"/>
      <c r="D194" s="409"/>
      <c r="E194" s="410"/>
    </row>
    <row r="195" spans="2:5" s="322" customFormat="1" x14ac:dyDescent="0.2">
      <c r="B195" s="330"/>
      <c r="C195" s="331"/>
      <c r="D195" s="409"/>
      <c r="E195" s="410"/>
    </row>
    <row r="196" spans="2:5" s="322" customFormat="1" x14ac:dyDescent="0.2">
      <c r="B196" s="330"/>
      <c r="C196" s="331"/>
      <c r="D196" s="409"/>
      <c r="E196" s="410"/>
    </row>
    <row r="197" spans="2:5" s="322" customFormat="1" x14ac:dyDescent="0.2">
      <c r="B197" s="330"/>
      <c r="C197" s="331"/>
      <c r="D197" s="409"/>
      <c r="E197" s="410"/>
    </row>
    <row r="198" spans="2:5" s="322" customFormat="1" x14ac:dyDescent="0.2">
      <c r="B198" s="330"/>
      <c r="C198" s="331"/>
      <c r="D198" s="409"/>
      <c r="E198" s="410"/>
    </row>
    <row r="199" spans="2:5" s="322" customFormat="1" x14ac:dyDescent="0.2">
      <c r="B199" s="330"/>
      <c r="C199" s="331"/>
      <c r="D199" s="409"/>
      <c r="E199" s="410"/>
    </row>
    <row r="200" spans="2:5" s="322" customFormat="1" x14ac:dyDescent="0.2">
      <c r="B200" s="413"/>
      <c r="C200" s="413"/>
      <c r="D200" s="409"/>
      <c r="E200" s="410"/>
    </row>
    <row r="201" spans="2:5" s="322" customFormat="1" x14ac:dyDescent="0.2">
      <c r="B201" s="330"/>
      <c r="C201" s="331"/>
      <c r="D201" s="409"/>
      <c r="E201" s="410"/>
    </row>
    <row r="202" spans="2:5" s="322" customFormat="1" x14ac:dyDescent="0.2">
      <c r="B202" s="330"/>
      <c r="C202" s="331"/>
      <c r="D202" s="409"/>
      <c r="E202" s="410"/>
    </row>
    <row r="203" spans="2:5" s="322" customFormat="1" x14ac:dyDescent="0.2">
      <c r="B203" s="330"/>
      <c r="C203" s="331"/>
      <c r="D203" s="409"/>
      <c r="E203" s="410"/>
    </row>
    <row r="204" spans="2:5" s="322" customFormat="1" x14ac:dyDescent="0.2">
      <c r="B204" s="330"/>
      <c r="C204" s="331"/>
      <c r="D204" s="409"/>
      <c r="E204" s="410"/>
    </row>
    <row r="205" spans="2:5" s="322" customFormat="1" x14ac:dyDescent="0.2">
      <c r="B205" s="330"/>
      <c r="C205" s="331"/>
      <c r="D205" s="409"/>
      <c r="E205" s="410"/>
    </row>
    <row r="206" spans="2:5" s="322" customFormat="1" x14ac:dyDescent="0.2">
      <c r="B206" s="330"/>
      <c r="C206" s="331"/>
      <c r="D206" s="409"/>
      <c r="E206" s="410"/>
    </row>
    <row r="207" spans="2:5" s="322" customFormat="1" x14ac:dyDescent="0.2">
      <c r="B207" s="330"/>
      <c r="C207" s="331"/>
      <c r="D207" s="409"/>
      <c r="E207" s="410"/>
    </row>
    <row r="208" spans="2:5" s="322" customFormat="1" x14ac:dyDescent="0.2">
      <c r="B208" s="330"/>
      <c r="C208" s="331"/>
      <c r="D208" s="409"/>
      <c r="E208" s="410"/>
    </row>
    <row r="209" spans="2:5" s="322" customFormat="1" x14ac:dyDescent="0.2">
      <c r="B209" s="330"/>
      <c r="C209" s="331"/>
      <c r="D209" s="409"/>
      <c r="E209" s="410"/>
    </row>
    <row r="210" spans="2:5" s="322" customFormat="1" x14ac:dyDescent="0.2">
      <c r="B210" s="330"/>
      <c r="C210" s="331"/>
      <c r="D210" s="409"/>
      <c r="E210" s="410"/>
    </row>
    <row r="211" spans="2:5" s="322" customFormat="1" x14ac:dyDescent="0.2">
      <c r="B211" s="330"/>
      <c r="C211" s="331"/>
      <c r="D211" s="409"/>
      <c r="E211" s="410"/>
    </row>
    <row r="212" spans="2:5" s="322" customFormat="1" x14ac:dyDescent="0.2">
      <c r="B212" s="330"/>
      <c r="C212" s="331"/>
      <c r="D212" s="409"/>
      <c r="E212" s="410"/>
    </row>
    <row r="213" spans="2:5" s="322" customFormat="1" x14ac:dyDescent="0.2">
      <c r="B213" s="330"/>
      <c r="C213" s="331"/>
      <c r="D213" s="409"/>
      <c r="E213" s="410"/>
    </row>
    <row r="214" spans="2:5" s="322" customFormat="1" x14ac:dyDescent="0.2">
      <c r="B214" s="330"/>
      <c r="C214" s="331"/>
      <c r="D214" s="409"/>
      <c r="E214" s="410"/>
    </row>
    <row r="215" spans="2:5" s="322" customFormat="1" x14ac:dyDescent="0.2">
      <c r="B215" s="330"/>
      <c r="C215" s="331"/>
      <c r="D215" s="411"/>
      <c r="E215" s="414"/>
    </row>
    <row r="216" spans="2:5" s="322" customFormat="1" x14ac:dyDescent="0.2">
      <c r="B216" s="330"/>
      <c r="C216" s="331"/>
      <c r="D216" s="411"/>
      <c r="E216" s="404"/>
    </row>
    <row r="217" spans="2:5" s="322" customFormat="1" x14ac:dyDescent="0.2">
      <c r="B217" s="330"/>
      <c r="C217" s="331"/>
      <c r="D217" s="403"/>
      <c r="E217" s="415"/>
    </row>
    <row r="218" spans="2:5" s="322" customFormat="1" x14ac:dyDescent="0.2">
      <c r="B218" s="330"/>
      <c r="C218" s="331"/>
      <c r="D218" s="409"/>
      <c r="E218" s="410"/>
    </row>
    <row r="219" spans="2:5" s="322" customFormat="1" x14ac:dyDescent="0.2">
      <c r="B219" s="330"/>
      <c r="C219" s="331"/>
      <c r="D219" s="409"/>
      <c r="E219" s="410"/>
    </row>
    <row r="220" spans="2:5" s="322" customFormat="1" x14ac:dyDescent="0.2">
      <c r="B220" s="330"/>
      <c r="C220" s="331"/>
      <c r="D220" s="409"/>
      <c r="E220" s="410"/>
    </row>
    <row r="221" spans="2:5" s="322" customFormat="1" x14ac:dyDescent="0.2">
      <c r="B221" s="416"/>
      <c r="C221" s="417"/>
      <c r="D221" s="409"/>
      <c r="E221" s="410"/>
    </row>
    <row r="222" spans="2:5" s="322" customFormat="1" x14ac:dyDescent="0.2">
      <c r="B222" s="330"/>
      <c r="C222" s="331"/>
      <c r="D222" s="409"/>
      <c r="E222" s="410"/>
    </row>
    <row r="223" spans="2:5" s="322" customFormat="1" x14ac:dyDescent="0.2">
      <c r="B223" s="330"/>
      <c r="C223" s="331"/>
      <c r="D223" s="409"/>
      <c r="E223" s="410"/>
    </row>
    <row r="224" spans="2:5" s="322" customFormat="1" x14ac:dyDescent="0.2">
      <c r="B224" s="330"/>
      <c r="C224" s="331"/>
      <c r="D224" s="409"/>
      <c r="E224" s="410"/>
    </row>
    <row r="225" spans="4:5" s="322" customFormat="1" x14ac:dyDescent="0.2">
      <c r="D225" s="409"/>
      <c r="E225" s="410"/>
    </row>
    <row r="226" spans="4:5" s="322" customFormat="1" x14ac:dyDescent="0.2">
      <c r="D226" s="409"/>
      <c r="E226" s="410"/>
    </row>
    <row r="227" spans="4:5" s="322" customFormat="1" x14ac:dyDescent="0.2">
      <c r="D227" s="409"/>
      <c r="E227" s="410"/>
    </row>
    <row r="228" spans="4:5" s="322" customFormat="1" x14ac:dyDescent="0.2">
      <c r="D228" s="409"/>
      <c r="E228" s="410"/>
    </row>
    <row r="229" spans="4:5" s="322" customFormat="1" x14ac:dyDescent="0.2">
      <c r="D229" s="409"/>
      <c r="E229" s="410"/>
    </row>
    <row r="230" spans="4:5" s="322" customFormat="1" x14ac:dyDescent="0.2">
      <c r="D230" s="409"/>
      <c r="E230" s="410"/>
    </row>
    <row r="231" spans="4:5" s="322" customFormat="1" x14ac:dyDescent="0.2">
      <c r="D231" s="409"/>
      <c r="E231" s="410"/>
    </row>
    <row r="232" spans="4:5" s="322" customFormat="1" x14ac:dyDescent="0.2">
      <c r="D232" s="409"/>
      <c r="E232" s="410"/>
    </row>
    <row r="233" spans="4:5" s="322" customFormat="1" x14ac:dyDescent="0.2">
      <c r="D233" s="409"/>
      <c r="E233" s="410"/>
    </row>
    <row r="234" spans="4:5" s="322" customFormat="1" x14ac:dyDescent="0.2">
      <c r="D234" s="409"/>
      <c r="E234" s="410"/>
    </row>
    <row r="235" spans="4:5" s="322" customFormat="1" x14ac:dyDescent="0.2">
      <c r="D235" s="411"/>
      <c r="E235" s="404"/>
    </row>
    <row r="236" spans="4:5" s="322" customFormat="1" x14ac:dyDescent="0.2">
      <c r="D236" s="418"/>
      <c r="E236" s="419"/>
    </row>
    <row r="237" spans="4:5" s="322" customFormat="1" x14ac:dyDescent="0.2">
      <c r="D237" s="406"/>
      <c r="E237" s="407"/>
    </row>
    <row r="238" spans="4:5" s="322" customFormat="1" x14ac:dyDescent="0.2">
      <c r="D238" s="409"/>
      <c r="E238" s="410"/>
    </row>
    <row r="239" spans="4:5" s="322" customFormat="1" x14ac:dyDescent="0.2">
      <c r="D239" s="409"/>
      <c r="E239" s="410"/>
    </row>
    <row r="240" spans="4:5" s="322" customFormat="1" x14ac:dyDescent="0.2">
      <c r="D240" s="409"/>
      <c r="E240" s="410"/>
    </row>
    <row r="241" spans="2:5" s="322" customFormat="1" x14ac:dyDescent="0.2">
      <c r="B241" s="330"/>
      <c r="C241" s="331"/>
      <c r="D241" s="409"/>
      <c r="E241" s="410"/>
    </row>
    <row r="242" spans="2:5" s="322" customFormat="1" x14ac:dyDescent="0.2">
      <c r="B242" s="330"/>
      <c r="C242" s="331"/>
      <c r="D242" s="409"/>
      <c r="E242" s="410"/>
    </row>
    <row r="243" spans="2:5" s="322" customFormat="1" x14ac:dyDescent="0.2">
      <c r="B243" s="330"/>
      <c r="C243" s="331"/>
      <c r="D243" s="409"/>
      <c r="E243" s="410"/>
    </row>
    <row r="244" spans="2:5" s="322" customFormat="1" x14ac:dyDescent="0.2">
      <c r="B244" s="330"/>
      <c r="C244" s="331"/>
      <c r="D244" s="409"/>
      <c r="E244" s="410"/>
    </row>
    <row r="245" spans="2:5" s="322" customFormat="1" x14ac:dyDescent="0.2">
      <c r="B245" s="330"/>
      <c r="C245" s="331"/>
      <c r="D245" s="409"/>
      <c r="E245" s="410"/>
    </row>
    <row r="246" spans="2:5" s="322" customFormat="1" x14ac:dyDescent="0.2">
      <c r="B246" s="330"/>
      <c r="C246" s="331"/>
      <c r="D246" s="409"/>
      <c r="E246" s="410"/>
    </row>
    <row r="247" spans="2:5" s="322" customFormat="1" x14ac:dyDescent="0.2">
      <c r="B247" s="330"/>
      <c r="C247" s="331"/>
      <c r="D247" s="409"/>
      <c r="E247" s="410"/>
    </row>
    <row r="248" spans="2:5" s="322" customFormat="1" x14ac:dyDescent="0.2">
      <c r="B248" s="416"/>
      <c r="C248" s="417"/>
      <c r="D248" s="409"/>
      <c r="E248" s="410"/>
    </row>
    <row r="249" spans="2:5" s="322" customFormat="1" x14ac:dyDescent="0.2">
      <c r="B249" s="330"/>
      <c r="C249" s="331"/>
      <c r="D249" s="409"/>
      <c r="E249" s="410"/>
    </row>
    <row r="250" spans="2:5" s="322" customFormat="1" x14ac:dyDescent="0.2">
      <c r="B250" s="330"/>
      <c r="C250" s="331"/>
      <c r="D250" s="409"/>
      <c r="E250" s="410"/>
    </row>
    <row r="251" spans="2:5" s="322" customFormat="1" x14ac:dyDescent="0.2">
      <c r="B251" s="330"/>
      <c r="C251" s="331"/>
      <c r="D251" s="409"/>
      <c r="E251" s="410"/>
    </row>
    <row r="252" spans="2:5" s="322" customFormat="1" x14ac:dyDescent="0.2">
      <c r="B252" s="330"/>
      <c r="C252" s="331"/>
      <c r="D252" s="409"/>
      <c r="E252" s="410"/>
    </row>
    <row r="253" spans="2:5" s="322" customFormat="1" x14ac:dyDescent="0.2">
      <c r="B253" s="416"/>
      <c r="C253" s="417"/>
      <c r="D253" s="409"/>
      <c r="E253" s="410"/>
    </row>
    <row r="254" spans="2:5" s="322" customFormat="1" x14ac:dyDescent="0.2">
      <c r="B254" s="330"/>
      <c r="C254" s="331"/>
      <c r="D254" s="409"/>
      <c r="E254" s="410"/>
    </row>
    <row r="255" spans="2:5" s="322" customFormat="1" x14ac:dyDescent="0.2">
      <c r="B255" s="330"/>
      <c r="C255" s="331"/>
      <c r="D255" s="409"/>
      <c r="E255" s="410"/>
    </row>
    <row r="256" spans="2:5" s="322" customFormat="1" x14ac:dyDescent="0.2">
      <c r="B256" s="330"/>
      <c r="C256" s="331"/>
      <c r="D256" s="409"/>
      <c r="E256" s="410"/>
    </row>
    <row r="257" spans="2:5" s="322" customFormat="1" x14ac:dyDescent="0.2">
      <c r="B257" s="330"/>
      <c r="C257" s="331"/>
      <c r="D257" s="409"/>
      <c r="E257" s="410"/>
    </row>
    <row r="258" spans="2:5" s="322" customFormat="1" x14ac:dyDescent="0.2">
      <c r="B258" s="330"/>
      <c r="C258" s="331"/>
      <c r="D258" s="409"/>
      <c r="E258" s="410"/>
    </row>
    <row r="259" spans="2:5" s="322" customFormat="1" x14ac:dyDescent="0.2">
      <c r="B259" s="330"/>
      <c r="C259" s="331"/>
      <c r="D259" s="409"/>
      <c r="E259" s="410"/>
    </row>
    <row r="260" spans="2:5" s="322" customFormat="1" x14ac:dyDescent="0.2">
      <c r="B260" s="416"/>
      <c r="C260" s="417"/>
      <c r="D260" s="409"/>
      <c r="E260" s="410"/>
    </row>
    <row r="261" spans="2:5" s="322" customFormat="1" x14ac:dyDescent="0.2">
      <c r="B261" s="330"/>
      <c r="C261" s="331"/>
      <c r="D261" s="418"/>
      <c r="E261" s="419"/>
    </row>
    <row r="262" spans="2:5" s="322" customFormat="1" x14ac:dyDescent="0.2">
      <c r="B262" s="330"/>
      <c r="C262" s="331"/>
      <c r="D262" s="418"/>
      <c r="E262" s="419"/>
    </row>
    <row r="263" spans="2:5" s="322" customFormat="1" x14ac:dyDescent="0.2">
      <c r="B263" s="330"/>
      <c r="C263" s="331"/>
      <c r="D263" s="406"/>
      <c r="E263" s="407"/>
    </row>
    <row r="264" spans="2:5" s="322" customFormat="1" x14ac:dyDescent="0.2">
      <c r="B264" s="330"/>
      <c r="C264" s="331"/>
      <c r="D264" s="409"/>
      <c r="E264" s="410"/>
    </row>
    <row r="265" spans="2:5" s="322" customFormat="1" x14ac:dyDescent="0.2">
      <c r="B265" s="330"/>
      <c r="C265" s="331"/>
      <c r="D265" s="409"/>
      <c r="E265" s="410"/>
    </row>
    <row r="266" spans="2:5" s="322" customFormat="1" x14ac:dyDescent="0.2">
      <c r="B266" s="330"/>
      <c r="C266" s="331"/>
      <c r="D266" s="418"/>
      <c r="E266" s="419"/>
    </row>
    <row r="267" spans="2:5" s="322" customFormat="1" x14ac:dyDescent="0.2">
      <c r="B267" s="330"/>
      <c r="C267" s="331"/>
      <c r="D267" s="418"/>
      <c r="E267" s="419"/>
    </row>
    <row r="268" spans="2:5" s="322" customFormat="1" x14ac:dyDescent="0.2">
      <c r="B268" s="330"/>
      <c r="C268" s="331"/>
      <c r="D268" s="406"/>
      <c r="E268" s="407"/>
    </row>
    <row r="269" spans="2:5" s="322" customFormat="1" x14ac:dyDescent="0.2">
      <c r="B269" s="330"/>
      <c r="C269" s="331"/>
      <c r="D269" s="409"/>
      <c r="E269" s="410"/>
    </row>
    <row r="270" spans="2:5" s="322" customFormat="1" x14ac:dyDescent="0.2">
      <c r="B270" s="330"/>
      <c r="C270" s="331"/>
      <c r="D270" s="409"/>
      <c r="E270" s="410"/>
    </row>
    <row r="271" spans="2:5" s="322" customFormat="1" x14ac:dyDescent="0.2">
      <c r="B271" s="330"/>
      <c r="C271" s="331"/>
      <c r="D271" s="409"/>
      <c r="E271" s="410"/>
    </row>
    <row r="272" spans="2:5" s="322" customFormat="1" x14ac:dyDescent="0.2">
      <c r="B272" s="420"/>
      <c r="C272" s="421"/>
      <c r="D272" s="409"/>
      <c r="E272" s="410"/>
    </row>
    <row r="273" spans="4:5" s="322" customFormat="1" x14ac:dyDescent="0.2">
      <c r="D273" s="409"/>
      <c r="E273" s="410"/>
    </row>
    <row r="274" spans="4:5" s="322" customFormat="1" x14ac:dyDescent="0.2">
      <c r="D274" s="418"/>
      <c r="E274" s="419"/>
    </row>
    <row r="275" spans="4:5" s="322" customFormat="1" x14ac:dyDescent="0.2">
      <c r="D275" s="406"/>
      <c r="E275" s="407"/>
    </row>
    <row r="276" spans="4:5" s="322" customFormat="1" x14ac:dyDescent="0.2">
      <c r="D276" s="409"/>
      <c r="E276" s="410"/>
    </row>
    <row r="277" spans="4:5" s="322" customFormat="1" x14ac:dyDescent="0.2">
      <c r="D277" s="409"/>
      <c r="E277" s="410"/>
    </row>
    <row r="278" spans="4:5" s="322" customFormat="1" x14ac:dyDescent="0.2">
      <c r="D278" s="409"/>
      <c r="E278" s="410"/>
    </row>
    <row r="279" spans="4:5" s="322" customFormat="1" x14ac:dyDescent="0.2">
      <c r="D279" s="409"/>
      <c r="E279" s="410"/>
    </row>
    <row r="280" spans="4:5" s="322" customFormat="1" x14ac:dyDescent="0.2">
      <c r="D280" s="409"/>
      <c r="E280" s="410"/>
    </row>
    <row r="281" spans="4:5" s="322" customFormat="1" x14ac:dyDescent="0.2">
      <c r="D281" s="409"/>
      <c r="E281" s="410"/>
    </row>
    <row r="282" spans="4:5" s="322" customFormat="1" x14ac:dyDescent="0.2">
      <c r="D282" s="409"/>
      <c r="E282" s="410"/>
    </row>
    <row r="283" spans="4:5" s="322" customFormat="1" x14ac:dyDescent="0.2">
      <c r="D283" s="381"/>
      <c r="E283" s="422"/>
    </row>
    <row r="284" spans="4:5" s="322" customFormat="1" x14ac:dyDescent="0.2">
      <c r="D284" s="423"/>
      <c r="E284" s="424"/>
    </row>
    <row r="285" spans="4:5" s="322" customFormat="1" x14ac:dyDescent="0.2">
      <c r="D285" s="381"/>
      <c r="E285" s="422"/>
    </row>
    <row r="286" spans="4:5" s="322" customFormat="1" x14ac:dyDescent="0.2">
      <c r="D286" s="381"/>
      <c r="E286" s="422"/>
    </row>
    <row r="287" spans="4:5" s="322" customFormat="1" x14ac:dyDescent="0.2">
      <c r="D287" s="423"/>
      <c r="E287" s="424"/>
    </row>
    <row r="288" spans="4:5" s="322" customFormat="1" x14ac:dyDescent="0.2">
      <c r="D288" s="425"/>
      <c r="E288" s="422"/>
    </row>
    <row r="289" spans="4:5" s="322" customFormat="1" x14ac:dyDescent="0.2">
      <c r="D289" s="425"/>
      <c r="E289" s="422"/>
    </row>
    <row r="290" spans="4:5" s="322" customFormat="1" x14ac:dyDescent="0.2">
      <c r="D290" s="381"/>
      <c r="E290" s="422"/>
    </row>
    <row r="291" spans="4:5" s="322" customFormat="1" x14ac:dyDescent="0.2">
      <c r="D291" s="426"/>
      <c r="E291" s="424"/>
    </row>
    <row r="292" spans="4:5" s="322" customFormat="1" x14ac:dyDescent="0.2">
      <c r="D292" s="425"/>
      <c r="E292" s="422"/>
    </row>
    <row r="293" spans="4:5" s="322" customFormat="1" x14ac:dyDescent="0.2">
      <c r="D293" s="425"/>
      <c r="E293" s="422"/>
    </row>
    <row r="294" spans="4:5" s="322" customFormat="1" x14ac:dyDescent="0.2">
      <c r="D294" s="425"/>
      <c r="E294" s="422"/>
    </row>
    <row r="295" spans="4:5" s="322" customFormat="1" x14ac:dyDescent="0.2">
      <c r="D295" s="426"/>
      <c r="E295" s="424"/>
    </row>
    <row r="296" spans="4:5" s="322" customFormat="1" x14ac:dyDescent="0.2">
      <c r="D296" s="425"/>
      <c r="E296" s="422"/>
    </row>
    <row r="297" spans="4:5" s="322" customFormat="1" x14ac:dyDescent="0.2">
      <c r="D297" s="425"/>
      <c r="E297" s="422"/>
    </row>
    <row r="298" spans="4:5" s="322" customFormat="1" x14ac:dyDescent="0.2">
      <c r="D298" s="423"/>
      <c r="E298" s="424"/>
    </row>
    <row r="299" spans="4:5" s="322" customFormat="1" x14ac:dyDescent="0.2">
      <c r="D299" s="381"/>
      <c r="E299" s="422"/>
    </row>
    <row r="300" spans="4:5" s="322" customFormat="1" x14ac:dyDescent="0.2">
      <c r="D300" s="381"/>
      <c r="E300" s="422"/>
    </row>
    <row r="301" spans="4:5" s="322" customFormat="1" x14ac:dyDescent="0.2">
      <c r="D301" s="426"/>
      <c r="E301" s="424"/>
    </row>
    <row r="302" spans="4:5" s="322" customFormat="1" x14ac:dyDescent="0.2">
      <c r="D302" s="425"/>
      <c r="E302" s="422"/>
    </row>
    <row r="303" spans="4:5" s="322" customFormat="1" x14ac:dyDescent="0.2">
      <c r="D303" s="425"/>
      <c r="E303" s="422"/>
    </row>
    <row r="304" spans="4:5" s="322" customFormat="1" x14ac:dyDescent="0.2">
      <c r="D304" s="426"/>
      <c r="E304" s="424"/>
    </row>
    <row r="305" spans="4:5" s="322" customFormat="1" x14ac:dyDescent="0.2">
      <c r="D305" s="425"/>
      <c r="E305" s="422"/>
    </row>
    <row r="306" spans="4:5" s="322" customFormat="1" x14ac:dyDescent="0.2">
      <c r="D306" s="425"/>
      <c r="E306" s="422"/>
    </row>
    <row r="307" spans="4:5" s="322" customFormat="1" x14ac:dyDescent="0.2">
      <c r="D307" s="425"/>
      <c r="E307" s="422"/>
    </row>
    <row r="308" spans="4:5" s="322" customFormat="1" x14ac:dyDescent="0.2">
      <c r="D308" s="425"/>
      <c r="E308" s="422"/>
    </row>
    <row r="309" spans="4:5" s="322" customFormat="1" x14ac:dyDescent="0.2">
      <c r="D309" s="423"/>
      <c r="E309" s="424"/>
    </row>
    <row r="310" spans="4:5" s="322" customFormat="1" x14ac:dyDescent="0.2">
      <c r="D310" s="381"/>
      <c r="E310" s="422"/>
    </row>
    <row r="311" spans="4:5" s="322" customFormat="1" x14ac:dyDescent="0.2">
      <c r="D311" s="381"/>
      <c r="E311" s="422"/>
    </row>
    <row r="312" spans="4:5" s="322" customFormat="1" x14ac:dyDescent="0.2">
      <c r="D312" s="381"/>
      <c r="E312" s="422"/>
    </row>
    <row r="313" spans="4:5" s="322" customFormat="1" x14ac:dyDescent="0.2">
      <c r="D313" s="423"/>
      <c r="E313" s="424"/>
    </row>
    <row r="314" spans="4:5" s="322" customFormat="1" x14ac:dyDescent="0.2">
      <c r="D314" s="381"/>
      <c r="E314" s="422"/>
    </row>
    <row r="315" spans="4:5" s="322" customFormat="1" x14ac:dyDescent="0.2">
      <c r="D315" s="381"/>
      <c r="E315" s="422"/>
    </row>
    <row r="316" spans="4:5" s="322" customFormat="1" x14ac:dyDescent="0.2">
      <c r="D316" s="423"/>
      <c r="E316" s="424"/>
    </row>
    <row r="317" spans="4:5" s="322" customFormat="1" x14ac:dyDescent="0.2">
      <c r="D317" s="381"/>
      <c r="E317" s="422"/>
    </row>
    <row r="318" spans="4:5" s="322" customFormat="1" x14ac:dyDescent="0.2">
      <c r="D318" s="381"/>
      <c r="E318" s="422"/>
    </row>
    <row r="319" spans="4:5" s="322" customFormat="1" x14ac:dyDescent="0.2">
      <c r="D319" s="423"/>
      <c r="E319" s="424"/>
    </row>
    <row r="320" spans="4:5" s="322" customFormat="1" x14ac:dyDescent="0.2">
      <c r="D320" s="381"/>
      <c r="E320" s="422"/>
    </row>
    <row r="321" spans="4:5" s="322" customFormat="1" x14ac:dyDescent="0.2">
      <c r="D321" s="381"/>
      <c r="E321" s="422"/>
    </row>
    <row r="322" spans="4:5" s="322" customFormat="1" x14ac:dyDescent="0.2">
      <c r="D322" s="381"/>
      <c r="E322" s="422"/>
    </row>
    <row r="323" spans="4:5" s="322" customFormat="1" x14ac:dyDescent="0.2">
      <c r="D323" s="423"/>
      <c r="E323" s="424"/>
    </row>
    <row r="324" spans="4:5" s="322" customFormat="1" x14ac:dyDescent="0.2">
      <c r="D324" s="381"/>
      <c r="E324" s="422"/>
    </row>
    <row r="325" spans="4:5" s="322" customFormat="1" x14ac:dyDescent="0.2">
      <c r="D325" s="381"/>
      <c r="E325" s="422"/>
    </row>
    <row r="326" spans="4:5" s="322" customFormat="1" x14ac:dyDescent="0.2">
      <c r="D326" s="423"/>
      <c r="E326" s="424"/>
    </row>
    <row r="327" spans="4:5" s="322" customFormat="1" x14ac:dyDescent="0.2">
      <c r="D327" s="381"/>
      <c r="E327" s="422"/>
    </row>
    <row r="328" spans="4:5" s="322" customFormat="1" x14ac:dyDescent="0.2">
      <c r="D328" s="381"/>
      <c r="E328" s="422"/>
    </row>
    <row r="329" spans="4:5" s="322" customFormat="1" x14ac:dyDescent="0.2">
      <c r="D329" s="381"/>
      <c r="E329" s="422"/>
    </row>
    <row r="330" spans="4:5" s="322" customFormat="1" x14ac:dyDescent="0.2">
      <c r="D330" s="381"/>
      <c r="E330" s="422"/>
    </row>
    <row r="331" spans="4:5" s="322" customFormat="1" x14ac:dyDescent="0.2">
      <c r="D331" s="423"/>
      <c r="E331" s="424"/>
    </row>
    <row r="332" spans="4:5" s="322" customFormat="1" x14ac:dyDescent="0.2">
      <c r="D332" s="381"/>
      <c r="E332" s="422"/>
    </row>
    <row r="333" spans="4:5" s="322" customFormat="1" x14ac:dyDescent="0.2">
      <c r="D333" s="381"/>
      <c r="E333" s="422"/>
    </row>
    <row r="334" spans="4:5" s="322" customFormat="1" x14ac:dyDescent="0.2">
      <c r="D334" s="423"/>
      <c r="E334" s="424"/>
    </row>
    <row r="335" spans="4:5" s="322" customFormat="1" x14ac:dyDescent="0.2">
      <c r="D335" s="381"/>
      <c r="E335" s="422"/>
    </row>
    <row r="336" spans="4:5" s="322" customFormat="1" x14ac:dyDescent="0.2">
      <c r="D336" s="381"/>
      <c r="E336" s="422"/>
    </row>
    <row r="337" spans="4:5" s="322" customFormat="1" x14ac:dyDescent="0.2">
      <c r="D337" s="425"/>
      <c r="E337" s="422"/>
    </row>
    <row r="338" spans="4:5" s="322" customFormat="1" x14ac:dyDescent="0.2">
      <c r="D338" s="426"/>
      <c r="E338" s="424"/>
    </row>
    <row r="339" spans="4:5" s="322" customFormat="1" x14ac:dyDescent="0.2">
      <c r="D339" s="425"/>
      <c r="E339" s="422"/>
    </row>
    <row r="340" spans="4:5" s="322" customFormat="1" x14ac:dyDescent="0.2">
      <c r="D340" s="425"/>
      <c r="E340" s="422"/>
    </row>
    <row r="341" spans="4:5" s="322" customFormat="1" x14ac:dyDescent="0.2">
      <c r="D341" s="426"/>
      <c r="E341" s="424"/>
    </row>
    <row r="342" spans="4:5" s="322" customFormat="1" x14ac:dyDescent="0.2">
      <c r="D342" s="425"/>
      <c r="E342" s="422"/>
    </row>
    <row r="343" spans="4:5" s="322" customFormat="1" x14ac:dyDescent="0.2">
      <c r="D343" s="425"/>
      <c r="E343" s="422"/>
    </row>
    <row r="344" spans="4:5" s="322" customFormat="1" x14ac:dyDescent="0.2">
      <c r="D344" s="427"/>
      <c r="E344" s="428"/>
    </row>
    <row r="345" spans="4:5" s="322" customFormat="1" x14ac:dyDescent="0.2">
      <c r="D345" s="427"/>
      <c r="E345" s="428"/>
    </row>
    <row r="346" spans="4:5" s="322" customFormat="1" x14ac:dyDescent="0.2">
      <c r="D346" s="427"/>
      <c r="E346" s="428"/>
    </row>
    <row r="347" spans="4:5" s="322" customFormat="1" x14ac:dyDescent="0.2">
      <c r="D347" s="427"/>
      <c r="E347" s="428"/>
    </row>
    <row r="348" spans="4:5" s="322" customFormat="1" x14ac:dyDescent="0.2">
      <c r="D348" s="425"/>
      <c r="E348" s="422"/>
    </row>
    <row r="349" spans="4:5" s="322" customFormat="1" x14ac:dyDescent="0.2">
      <c r="D349" s="423"/>
      <c r="E349" s="424"/>
    </row>
    <row r="350" spans="4:5" s="322" customFormat="1" x14ac:dyDescent="0.2">
      <c r="D350" s="381"/>
      <c r="E350" s="422"/>
    </row>
    <row r="351" spans="4:5" s="322" customFormat="1" x14ac:dyDescent="0.2">
      <c r="D351" s="427"/>
      <c r="E351" s="429"/>
    </row>
  </sheetData>
  <pageMargins left="0.7" right="0.7" top="0.78740157499999996" bottom="0.78740157499999996" header="0.3" footer="0.3"/>
  <pageSetup paperSize="8" scale="95" orientation="landscape"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pageSetUpPr fitToPage="1"/>
  </sheetPr>
  <dimension ref="A1:F13"/>
  <sheetViews>
    <sheetView zoomScaleNormal="100" workbookViewId="0">
      <selection activeCell="A8" sqref="A8:B10"/>
    </sheetView>
  </sheetViews>
  <sheetFormatPr defaultRowHeight="12.75" x14ac:dyDescent="0.2"/>
  <cols>
    <col min="1" max="1" width="9.7109375" style="313" customWidth="1"/>
    <col min="2" max="2" width="80.28515625" style="313" customWidth="1"/>
    <col min="3" max="3" width="17.42578125" style="315" customWidth="1"/>
    <col min="4" max="4" width="13" style="311" customWidth="1"/>
    <col min="5" max="5" width="20.85546875" style="312" customWidth="1"/>
    <col min="6" max="6" width="15.140625" style="313" customWidth="1"/>
    <col min="7" max="7" width="9.140625" style="313"/>
    <col min="8" max="8" width="9.42578125" style="313" bestFit="1" customWidth="1"/>
    <col min="9" max="16384" width="9.140625" style="313"/>
  </cols>
  <sheetData>
    <row r="1" spans="1:6" customFormat="1" ht="28.5" thickBot="1" x14ac:dyDescent="0.25">
      <c r="A1" s="793"/>
      <c r="B1" s="793"/>
      <c r="C1" s="793"/>
      <c r="D1" s="793"/>
      <c r="E1" s="793"/>
    </row>
    <row r="2" spans="1:6" s="296" customFormat="1" ht="26.25" thickBot="1" x14ac:dyDescent="0.25">
      <c r="A2" s="293" t="s">
        <v>404</v>
      </c>
      <c r="B2" s="294" t="s">
        <v>451</v>
      </c>
      <c r="C2" s="294" t="s">
        <v>412</v>
      </c>
      <c r="D2" s="294" t="s">
        <v>452</v>
      </c>
      <c r="E2" s="295" t="s">
        <v>453</v>
      </c>
    </row>
    <row r="3" spans="1:6" s="296" customFormat="1" ht="13.5" thickBot="1" x14ac:dyDescent="0.25">
      <c r="A3" s="794" t="s">
        <v>454</v>
      </c>
      <c r="B3" s="795"/>
      <c r="C3" s="795"/>
      <c r="D3" s="795"/>
      <c r="E3" s="796"/>
    </row>
    <row r="4" spans="1:6" s="303" customFormat="1" x14ac:dyDescent="0.2">
      <c r="A4" s="297">
        <v>1</v>
      </c>
      <c r="B4" s="298" t="str">
        <f>'[4]513 LCD i75"'!$C$3</f>
        <v>Posluchárna 5.13b - Interaktivní LCD 75"</v>
      </c>
      <c r="C4" s="299">
        <f>'19-2'!J15</f>
        <v>0</v>
      </c>
      <c r="D4" s="300">
        <v>1</v>
      </c>
      <c r="E4" s="301">
        <f t="shared" ref="E4:E5" si="0">C4*D4</f>
        <v>0</v>
      </c>
      <c r="F4" s="302"/>
    </row>
    <row r="5" spans="1:6" s="303" customFormat="1" ht="13.5" thickBot="1" x14ac:dyDescent="0.25">
      <c r="A5" s="304">
        <v>2</v>
      </c>
      <c r="B5" s="305" t="str">
        <f>'[4]Demont a mont stávající'!$C$3</f>
        <v>Demontáž stávající techniky a její opětovná instalace</v>
      </c>
      <c r="C5" s="306">
        <f>'19-3'!J6</f>
        <v>0</v>
      </c>
      <c r="D5" s="307">
        <v>1</v>
      </c>
      <c r="E5" s="308">
        <f t="shared" si="0"/>
        <v>0</v>
      </c>
      <c r="F5" s="302"/>
    </row>
    <row r="6" spans="1:6" s="296" customFormat="1" ht="13.5" thickBot="1" x14ac:dyDescent="0.25">
      <c r="A6" s="797" t="s">
        <v>418</v>
      </c>
      <c r="B6" s="798"/>
      <c r="C6" s="798"/>
      <c r="D6" s="799"/>
      <c r="E6" s="309">
        <f>SUM(E4:E5)</f>
        <v>0</v>
      </c>
    </row>
    <row r="8" spans="1:6" x14ac:dyDescent="0.2">
      <c r="A8" s="310"/>
      <c r="B8" s="303"/>
      <c r="C8" s="303"/>
    </row>
    <row r="9" spans="1:6" x14ac:dyDescent="0.2">
      <c r="A9" s="310"/>
      <c r="B9" s="303"/>
      <c r="C9" s="303"/>
    </row>
    <row r="10" spans="1:6" x14ac:dyDescent="0.2">
      <c r="A10" s="310"/>
      <c r="B10" s="303"/>
      <c r="C10" s="303"/>
    </row>
    <row r="11" spans="1:6" x14ac:dyDescent="0.2">
      <c r="A11" s="310"/>
      <c r="B11" s="303"/>
      <c r="C11" s="303"/>
      <c r="E11" s="314"/>
    </row>
    <row r="13" spans="1:6" x14ac:dyDescent="0.2">
      <c r="B13" s="296"/>
    </row>
  </sheetData>
  <mergeCells count="3">
    <mergeCell ref="A1:E1"/>
    <mergeCell ref="A3:E3"/>
    <mergeCell ref="A6:D6"/>
  </mergeCells>
  <pageMargins left="0.7" right="0.7" top="0.78740157499999996" bottom="0.78740157499999996" header="0.3" footer="0.3"/>
  <pageSetup paperSize="8" orientation="landscape"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J33"/>
  <sheetViews>
    <sheetView view="pageBreakPreview" zoomScale="60" zoomScaleNormal="100" workbookViewId="0">
      <selection activeCell="I15" sqref="I15"/>
    </sheetView>
  </sheetViews>
  <sheetFormatPr defaultColWidth="9.140625" defaultRowHeight="12.75" x14ac:dyDescent="0.2"/>
  <cols>
    <col min="1" max="1" width="8.5703125" style="276" customWidth="1"/>
    <col min="2" max="2" width="13" style="254" customWidth="1"/>
    <col min="3" max="3" width="21.5703125" style="254" customWidth="1"/>
    <col min="4" max="4" width="16" style="254" bestFit="1" customWidth="1"/>
    <col min="5" max="5" width="17" style="277" customWidth="1"/>
    <col min="6" max="6" width="51" style="254" customWidth="1"/>
    <col min="7" max="7" width="8" style="278" customWidth="1"/>
    <col min="8" max="8" width="6.7109375" style="278" customWidth="1"/>
    <col min="9" max="9" width="18.28515625" style="254" customWidth="1"/>
    <col min="10" max="10" width="20.28515625" style="254" customWidth="1"/>
    <col min="11" max="16384" width="9.140625" style="254"/>
  </cols>
  <sheetData>
    <row r="1" spans="1:10" s="244" customFormat="1" ht="18.75" thickBot="1" x14ac:dyDescent="0.3">
      <c r="A1" s="243"/>
      <c r="C1" s="245"/>
      <c r="D1" s="245"/>
      <c r="E1" s="245"/>
      <c r="F1" s="246"/>
      <c r="G1" s="245"/>
      <c r="H1" s="245"/>
      <c r="I1" s="245"/>
      <c r="J1" s="245"/>
    </row>
    <row r="2" spans="1:10" ht="54" x14ac:dyDescent="0.2">
      <c r="A2" s="247" t="s">
        <v>404</v>
      </c>
      <c r="B2" s="248" t="s">
        <v>405</v>
      </c>
      <c r="C2" s="249" t="s">
        <v>406</v>
      </c>
      <c r="D2" s="250" t="s">
        <v>407</v>
      </c>
      <c r="E2" s="250" t="s">
        <v>408</v>
      </c>
      <c r="F2" s="250" t="s">
        <v>409</v>
      </c>
      <c r="G2" s="251" t="s">
        <v>410</v>
      </c>
      <c r="H2" s="251" t="s">
        <v>411</v>
      </c>
      <c r="I2" s="252" t="s">
        <v>412</v>
      </c>
      <c r="J2" s="253" t="s">
        <v>413</v>
      </c>
    </row>
    <row r="3" spans="1:10" ht="18" customHeight="1" x14ac:dyDescent="0.2">
      <c r="A3" s="255"/>
      <c r="B3" s="256"/>
      <c r="C3" s="257" t="s">
        <v>419</v>
      </c>
      <c r="D3" s="256"/>
      <c r="E3" s="256"/>
      <c r="F3" s="256"/>
      <c r="G3" s="256"/>
      <c r="H3" s="256"/>
      <c r="I3" s="256"/>
      <c r="J3" s="258"/>
    </row>
    <row r="4" spans="1:10" ht="18" customHeight="1" x14ac:dyDescent="0.2">
      <c r="A4" s="259"/>
      <c r="B4" s="260"/>
      <c r="C4" s="261"/>
      <c r="D4" s="260"/>
      <c r="E4" s="260"/>
      <c r="F4" s="260"/>
      <c r="G4" s="260"/>
      <c r="H4" s="260"/>
      <c r="I4" s="260"/>
      <c r="J4" s="262"/>
    </row>
    <row r="5" spans="1:10" ht="165.75" x14ac:dyDescent="0.2">
      <c r="A5" s="263">
        <v>1</v>
      </c>
      <c r="B5" s="264"/>
      <c r="C5" s="265" t="s">
        <v>420</v>
      </c>
      <c r="D5" s="265" t="s">
        <v>421</v>
      </c>
      <c r="E5" s="265" t="s">
        <v>422</v>
      </c>
      <c r="F5" s="280" t="s">
        <v>423</v>
      </c>
      <c r="G5" s="267" t="s">
        <v>299</v>
      </c>
      <c r="H5" s="267">
        <v>1</v>
      </c>
      <c r="I5" s="268">
        <v>0</v>
      </c>
      <c r="J5" s="269">
        <f>H5*I5</f>
        <v>0</v>
      </c>
    </row>
    <row r="6" spans="1:10" ht="38.25" x14ac:dyDescent="0.2">
      <c r="A6" s="263">
        <v>2</v>
      </c>
      <c r="B6" s="264"/>
      <c r="C6" s="265" t="s">
        <v>424</v>
      </c>
      <c r="D6" s="265" t="s">
        <v>425</v>
      </c>
      <c r="E6" s="265" t="s">
        <v>426</v>
      </c>
      <c r="F6" s="281" t="s">
        <v>427</v>
      </c>
      <c r="G6" s="267" t="s">
        <v>299</v>
      </c>
      <c r="H6" s="267">
        <v>1</v>
      </c>
      <c r="I6" s="268">
        <v>0</v>
      </c>
      <c r="J6" s="269">
        <f t="shared" ref="J6:J14" si="0">I6*H6</f>
        <v>0</v>
      </c>
    </row>
    <row r="7" spans="1:10" ht="63.75" x14ac:dyDescent="0.2">
      <c r="A7" s="263">
        <v>3</v>
      </c>
      <c r="B7" s="264"/>
      <c r="C7" s="265" t="s">
        <v>428</v>
      </c>
      <c r="D7" s="265" t="s">
        <v>429</v>
      </c>
      <c r="E7" s="282" t="s">
        <v>430</v>
      </c>
      <c r="F7" s="281" t="s">
        <v>431</v>
      </c>
      <c r="G7" s="267" t="s">
        <v>299</v>
      </c>
      <c r="H7" s="267">
        <v>1</v>
      </c>
      <c r="I7" s="268">
        <v>0</v>
      </c>
      <c r="J7" s="269">
        <f t="shared" si="0"/>
        <v>0</v>
      </c>
    </row>
    <row r="8" spans="1:10" ht="38.25" x14ac:dyDescent="0.2">
      <c r="A8" s="263">
        <v>4</v>
      </c>
      <c r="B8" s="264"/>
      <c r="C8" s="265" t="s">
        <v>432</v>
      </c>
      <c r="D8" s="265" t="s">
        <v>433</v>
      </c>
      <c r="E8" s="282" t="s">
        <v>434</v>
      </c>
      <c r="F8" s="280" t="s">
        <v>435</v>
      </c>
      <c r="G8" s="267" t="s">
        <v>299</v>
      </c>
      <c r="H8" s="267">
        <v>1</v>
      </c>
      <c r="I8" s="268">
        <v>0</v>
      </c>
      <c r="J8" s="269">
        <f t="shared" si="0"/>
        <v>0</v>
      </c>
    </row>
    <row r="9" spans="1:10" ht="51" x14ac:dyDescent="0.2">
      <c r="A9" s="263">
        <v>5</v>
      </c>
      <c r="B9" s="264"/>
      <c r="C9" s="283" t="s">
        <v>436</v>
      </c>
      <c r="D9" s="283" t="s">
        <v>437</v>
      </c>
      <c r="E9" s="284" t="s">
        <v>438</v>
      </c>
      <c r="F9" s="285" t="s">
        <v>439</v>
      </c>
      <c r="G9" s="286" t="s">
        <v>299</v>
      </c>
      <c r="H9" s="286">
        <v>1</v>
      </c>
      <c r="I9" s="268">
        <v>0</v>
      </c>
      <c r="J9" s="269">
        <f t="shared" si="0"/>
        <v>0</v>
      </c>
    </row>
    <row r="10" spans="1:10" ht="76.5" x14ac:dyDescent="0.2">
      <c r="A10" s="263">
        <v>6</v>
      </c>
      <c r="B10" s="264"/>
      <c r="C10" s="287" t="s">
        <v>440</v>
      </c>
      <c r="D10" s="287" t="s">
        <v>437</v>
      </c>
      <c r="E10" s="288" t="s">
        <v>441</v>
      </c>
      <c r="F10" s="280" t="s">
        <v>442</v>
      </c>
      <c r="G10" s="286" t="s">
        <v>299</v>
      </c>
      <c r="H10" s="267">
        <v>1</v>
      </c>
      <c r="I10" s="289">
        <v>0</v>
      </c>
      <c r="J10" s="290">
        <f t="shared" si="0"/>
        <v>0</v>
      </c>
    </row>
    <row r="11" spans="1:10" ht="51" x14ac:dyDescent="0.2">
      <c r="A11" s="263">
        <v>7</v>
      </c>
      <c r="B11" s="264"/>
      <c r="C11" s="291" t="s">
        <v>443</v>
      </c>
      <c r="D11" s="292" t="s">
        <v>444</v>
      </c>
      <c r="E11" s="292" t="s">
        <v>445</v>
      </c>
      <c r="F11" s="280" t="s">
        <v>446</v>
      </c>
      <c r="G11" s="267" t="s">
        <v>299</v>
      </c>
      <c r="H11" s="267">
        <v>1</v>
      </c>
      <c r="I11" s="268">
        <v>0</v>
      </c>
      <c r="J11" s="269">
        <f t="shared" si="0"/>
        <v>0</v>
      </c>
    </row>
    <row r="12" spans="1:10" x14ac:dyDescent="0.2">
      <c r="A12" s="263">
        <v>8</v>
      </c>
      <c r="B12" s="264"/>
      <c r="C12" s="291" t="s">
        <v>447</v>
      </c>
      <c r="D12" s="292"/>
      <c r="E12" s="292"/>
      <c r="F12" s="280" t="s">
        <v>447</v>
      </c>
      <c r="G12" s="267" t="s">
        <v>417</v>
      </c>
      <c r="H12" s="267">
        <v>1</v>
      </c>
      <c r="I12" s="268">
        <v>0</v>
      </c>
      <c r="J12" s="269">
        <f t="shared" si="0"/>
        <v>0</v>
      </c>
    </row>
    <row r="13" spans="1:10" x14ac:dyDescent="0.2">
      <c r="A13" s="263">
        <v>9</v>
      </c>
      <c r="B13" s="264"/>
      <c r="C13" s="291" t="s">
        <v>448</v>
      </c>
      <c r="D13" s="292"/>
      <c r="E13" s="292"/>
      <c r="F13" s="280" t="s">
        <v>449</v>
      </c>
      <c r="G13" s="267" t="s">
        <v>417</v>
      </c>
      <c r="H13" s="267">
        <v>1</v>
      </c>
      <c r="I13" s="268">
        <v>0</v>
      </c>
      <c r="J13" s="269">
        <f t="shared" si="0"/>
        <v>0</v>
      </c>
    </row>
    <row r="14" spans="1:10" ht="13.5" thickBot="1" x14ac:dyDescent="0.25">
      <c r="A14" s="263">
        <v>10</v>
      </c>
      <c r="B14" s="264"/>
      <c r="C14" s="265" t="s">
        <v>450</v>
      </c>
      <c r="D14" s="265"/>
      <c r="E14" s="265"/>
      <c r="F14" s="280" t="s">
        <v>450</v>
      </c>
      <c r="G14" s="267" t="s">
        <v>299</v>
      </c>
      <c r="H14" s="267">
        <v>1</v>
      </c>
      <c r="I14" s="268">
        <v>0</v>
      </c>
      <c r="J14" s="269">
        <f t="shared" si="0"/>
        <v>0</v>
      </c>
    </row>
    <row r="15" spans="1:10" ht="18.75" thickBot="1" x14ac:dyDescent="0.3">
      <c r="A15" s="270"/>
      <c r="B15" s="271"/>
      <c r="C15" s="272" t="s">
        <v>418</v>
      </c>
      <c r="D15" s="271"/>
      <c r="E15" s="273"/>
      <c r="F15" s="271"/>
      <c r="G15" s="274"/>
      <c r="H15" s="274"/>
      <c r="I15" s="271"/>
      <c r="J15" s="275">
        <f>SUM(J5:J14)</f>
        <v>0</v>
      </c>
    </row>
    <row r="17" spans="2:10" s="254" customFormat="1" x14ac:dyDescent="0.2">
      <c r="E17" s="277"/>
      <c r="G17" s="278"/>
      <c r="H17" s="278"/>
      <c r="J17" s="279"/>
    </row>
    <row r="18" spans="2:10" s="254" customFormat="1" x14ac:dyDescent="0.2">
      <c r="E18" s="277"/>
      <c r="G18" s="278"/>
      <c r="H18" s="278"/>
    </row>
    <row r="19" spans="2:10" s="254" customFormat="1" x14ac:dyDescent="0.2">
      <c r="E19" s="277"/>
      <c r="G19" s="278"/>
      <c r="H19" s="278"/>
    </row>
    <row r="20" spans="2:10" s="276" customFormat="1" x14ac:dyDescent="0.2">
      <c r="B20" s="254"/>
      <c r="C20" s="254"/>
      <c r="D20" s="254"/>
      <c r="E20" s="277"/>
      <c r="F20" s="254"/>
      <c r="G20" s="278"/>
      <c r="H20" s="278"/>
      <c r="I20" s="254"/>
      <c r="J20" s="254"/>
    </row>
    <row r="21" spans="2:10" s="276" customFormat="1" x14ac:dyDescent="0.2">
      <c r="B21" s="254"/>
      <c r="C21" s="254"/>
      <c r="D21" s="254"/>
      <c r="E21" s="277"/>
      <c r="F21" s="254"/>
      <c r="G21" s="278"/>
      <c r="H21" s="278"/>
      <c r="I21" s="254"/>
      <c r="J21" s="254"/>
    </row>
    <row r="22" spans="2:10" s="276" customFormat="1" x14ac:dyDescent="0.2">
      <c r="B22" s="254"/>
      <c r="C22" s="254"/>
      <c r="D22" s="254"/>
      <c r="E22" s="277"/>
      <c r="F22" s="254"/>
      <c r="G22" s="278"/>
      <c r="H22" s="278"/>
      <c r="I22" s="254"/>
      <c r="J22" s="254"/>
    </row>
    <row r="23" spans="2:10" s="276" customFormat="1" x14ac:dyDescent="0.2">
      <c r="B23" s="254"/>
      <c r="C23" s="254"/>
      <c r="D23" s="254"/>
      <c r="E23" s="277"/>
      <c r="F23" s="254"/>
      <c r="G23" s="278"/>
      <c r="H23" s="278"/>
      <c r="I23" s="254"/>
      <c r="J23" s="254"/>
    </row>
    <row r="24" spans="2:10" s="276" customFormat="1" x14ac:dyDescent="0.2">
      <c r="B24" s="254"/>
      <c r="C24" s="254"/>
      <c r="D24" s="254"/>
      <c r="E24" s="277"/>
      <c r="F24" s="254"/>
      <c r="G24" s="278"/>
      <c r="H24" s="278"/>
      <c r="I24" s="254"/>
      <c r="J24" s="254"/>
    </row>
    <row r="25" spans="2:10" s="276" customFormat="1" x14ac:dyDescent="0.2">
      <c r="B25" s="254"/>
      <c r="C25" s="254"/>
      <c r="D25" s="254"/>
      <c r="E25" s="277"/>
      <c r="F25" s="254"/>
      <c r="G25" s="278"/>
      <c r="H25" s="278"/>
      <c r="I25" s="254"/>
      <c r="J25" s="254"/>
    </row>
    <row r="26" spans="2:10" s="276" customFormat="1" x14ac:dyDescent="0.2">
      <c r="B26" s="254"/>
      <c r="C26" s="254"/>
      <c r="D26" s="254"/>
      <c r="E26" s="277"/>
      <c r="F26" s="254"/>
      <c r="G26" s="278"/>
      <c r="H26" s="278"/>
      <c r="I26" s="254"/>
      <c r="J26" s="254"/>
    </row>
    <row r="27" spans="2:10" s="276" customFormat="1" x14ac:dyDescent="0.2">
      <c r="B27" s="254"/>
      <c r="C27" s="254"/>
      <c r="D27" s="254"/>
      <c r="E27" s="277"/>
      <c r="F27" s="254"/>
      <c r="G27" s="278"/>
      <c r="H27" s="278"/>
      <c r="I27" s="254"/>
      <c r="J27" s="254"/>
    </row>
    <row r="28" spans="2:10" s="276" customFormat="1" x14ac:dyDescent="0.2">
      <c r="B28" s="254"/>
      <c r="C28" s="254"/>
      <c r="D28" s="254"/>
      <c r="E28" s="277"/>
      <c r="F28" s="254"/>
      <c r="G28" s="278"/>
      <c r="H28" s="278"/>
      <c r="I28" s="254"/>
      <c r="J28" s="254"/>
    </row>
    <row r="29" spans="2:10" s="276" customFormat="1" x14ac:dyDescent="0.2">
      <c r="B29" s="254"/>
      <c r="C29" s="254"/>
      <c r="D29" s="254"/>
      <c r="E29" s="277"/>
      <c r="F29" s="254"/>
      <c r="G29" s="278"/>
      <c r="H29" s="278"/>
      <c r="I29" s="254"/>
      <c r="J29" s="254"/>
    </row>
    <row r="30" spans="2:10" s="276" customFormat="1" x14ac:dyDescent="0.2">
      <c r="B30" s="254"/>
      <c r="C30" s="254"/>
      <c r="D30" s="254"/>
      <c r="E30" s="277"/>
      <c r="F30" s="254"/>
      <c r="G30" s="278"/>
      <c r="H30" s="278"/>
      <c r="I30" s="254"/>
      <c r="J30" s="254"/>
    </row>
    <row r="31" spans="2:10" s="276" customFormat="1" x14ac:dyDescent="0.2">
      <c r="B31" s="254"/>
      <c r="C31" s="254"/>
      <c r="D31" s="254"/>
      <c r="E31" s="277"/>
      <c r="F31" s="254"/>
      <c r="G31" s="278"/>
      <c r="H31" s="278"/>
      <c r="I31" s="254"/>
      <c r="J31" s="254"/>
    </row>
    <row r="32" spans="2:10" s="276" customFormat="1" x14ac:dyDescent="0.2">
      <c r="B32" s="254"/>
      <c r="C32" s="254"/>
      <c r="D32" s="254"/>
      <c r="E32" s="277"/>
      <c r="F32" s="254"/>
      <c r="G32" s="278"/>
      <c r="H32" s="278"/>
      <c r="I32" s="254"/>
      <c r="J32" s="254"/>
    </row>
    <row r="33" spans="2:10" s="276" customFormat="1" x14ac:dyDescent="0.2">
      <c r="B33" s="254"/>
      <c r="C33" s="254"/>
      <c r="D33" s="254"/>
      <c r="E33" s="277"/>
      <c r="F33" s="254"/>
      <c r="G33" s="278"/>
      <c r="H33" s="278"/>
      <c r="I33" s="254"/>
      <c r="J33" s="254"/>
    </row>
  </sheetData>
  <pageMargins left="0.7" right="0.7" top="0.78740157499999996" bottom="0.78740157499999996" header="0.3" footer="0.3"/>
  <pageSetup paperSize="8" orientation="landscape"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J24"/>
  <sheetViews>
    <sheetView view="pageBreakPreview" zoomScale="60" zoomScaleNormal="100" workbookViewId="0">
      <selection activeCell="I6" sqref="I6"/>
    </sheetView>
  </sheetViews>
  <sheetFormatPr defaultColWidth="9.140625" defaultRowHeight="12.75" x14ac:dyDescent="0.2"/>
  <cols>
    <col min="1" max="1" width="8.5703125" style="276" customWidth="1"/>
    <col min="2" max="2" width="13" style="254" customWidth="1"/>
    <col min="3" max="3" width="21.5703125" style="254" customWidth="1"/>
    <col min="4" max="4" width="16" style="254" bestFit="1" customWidth="1"/>
    <col min="5" max="5" width="17" style="277" customWidth="1"/>
    <col min="6" max="6" width="51" style="254" customWidth="1"/>
    <col min="7" max="7" width="8" style="278" customWidth="1"/>
    <col min="8" max="8" width="6.7109375" style="278" customWidth="1"/>
    <col min="9" max="9" width="18.28515625" style="254" customWidth="1"/>
    <col min="10" max="10" width="20.28515625" style="254" customWidth="1"/>
    <col min="11" max="16384" width="9.140625" style="254"/>
  </cols>
  <sheetData>
    <row r="1" spans="1:10" s="244" customFormat="1" ht="18.75" thickBot="1" x14ac:dyDescent="0.3">
      <c r="A1" s="243"/>
      <c r="C1" s="245"/>
      <c r="D1" s="245"/>
      <c r="E1" s="245"/>
      <c r="F1" s="246"/>
      <c r="G1" s="245"/>
      <c r="H1" s="245"/>
      <c r="I1" s="245"/>
      <c r="J1" s="245"/>
    </row>
    <row r="2" spans="1:10" ht="54" x14ac:dyDescent="0.2">
      <c r="A2" s="247" t="s">
        <v>404</v>
      </c>
      <c r="B2" s="248" t="s">
        <v>405</v>
      </c>
      <c r="C2" s="249" t="s">
        <v>406</v>
      </c>
      <c r="D2" s="250" t="s">
        <v>407</v>
      </c>
      <c r="E2" s="250" t="s">
        <v>408</v>
      </c>
      <c r="F2" s="250" t="s">
        <v>409</v>
      </c>
      <c r="G2" s="251" t="s">
        <v>410</v>
      </c>
      <c r="H2" s="251" t="s">
        <v>411</v>
      </c>
      <c r="I2" s="252" t="s">
        <v>412</v>
      </c>
      <c r="J2" s="253" t="s">
        <v>413</v>
      </c>
    </row>
    <row r="3" spans="1:10" ht="18" customHeight="1" x14ac:dyDescent="0.2">
      <c r="A3" s="255"/>
      <c r="B3" s="256"/>
      <c r="C3" s="257" t="s">
        <v>414</v>
      </c>
      <c r="D3" s="256"/>
      <c r="E3" s="256"/>
      <c r="F3" s="256"/>
      <c r="G3" s="256"/>
      <c r="H3" s="256"/>
      <c r="I3" s="256"/>
      <c r="J3" s="258"/>
    </row>
    <row r="4" spans="1:10" ht="18" customHeight="1" x14ac:dyDescent="0.2">
      <c r="A4" s="259"/>
      <c r="B4" s="260"/>
      <c r="C4" s="261"/>
      <c r="D4" s="260"/>
      <c r="E4" s="260"/>
      <c r="F4" s="260"/>
      <c r="G4" s="260"/>
      <c r="H4" s="260"/>
      <c r="I4" s="260"/>
      <c r="J4" s="262"/>
    </row>
    <row r="5" spans="1:10" ht="26.25" thickBot="1" x14ac:dyDescent="0.25">
      <c r="A5" s="263">
        <v>1</v>
      </c>
      <c r="B5" s="264"/>
      <c r="C5" s="265" t="s">
        <v>415</v>
      </c>
      <c r="D5" s="265"/>
      <c r="E5" s="265"/>
      <c r="F5" s="266" t="s">
        <v>416</v>
      </c>
      <c r="G5" s="267" t="s">
        <v>417</v>
      </c>
      <c r="H5" s="267">
        <v>1</v>
      </c>
      <c r="I5" s="268">
        <v>0</v>
      </c>
      <c r="J5" s="269">
        <f>H5*I5</f>
        <v>0</v>
      </c>
    </row>
    <row r="6" spans="1:10" ht="18.75" thickBot="1" x14ac:dyDescent="0.3">
      <c r="A6" s="270"/>
      <c r="B6" s="271"/>
      <c r="C6" s="272" t="s">
        <v>418</v>
      </c>
      <c r="D6" s="271"/>
      <c r="E6" s="273"/>
      <c r="F6" s="271"/>
      <c r="G6" s="274"/>
      <c r="H6" s="274"/>
      <c r="I6" s="271"/>
      <c r="J6" s="275">
        <f>SUM(J5:J5)</f>
        <v>0</v>
      </c>
    </row>
    <row r="8" spans="1:10" x14ac:dyDescent="0.2">
      <c r="J8" s="279"/>
    </row>
    <row r="11" spans="1:10" s="276" customFormat="1" x14ac:dyDescent="0.2">
      <c r="B11" s="254"/>
      <c r="C11" s="254"/>
      <c r="D11" s="254"/>
      <c r="E11" s="277"/>
      <c r="F11" s="254"/>
      <c r="G11" s="278"/>
      <c r="H11" s="278"/>
      <c r="I11" s="254"/>
      <c r="J11" s="254"/>
    </row>
    <row r="12" spans="1:10" s="276" customFormat="1" x14ac:dyDescent="0.2">
      <c r="B12" s="254"/>
      <c r="C12" s="254"/>
      <c r="D12" s="254"/>
      <c r="E12" s="277"/>
      <c r="F12" s="254"/>
      <c r="G12" s="278"/>
      <c r="H12" s="278"/>
      <c r="I12" s="254"/>
      <c r="J12" s="254"/>
    </row>
    <row r="13" spans="1:10" s="276" customFormat="1" x14ac:dyDescent="0.2">
      <c r="B13" s="254"/>
      <c r="C13" s="254"/>
      <c r="D13" s="254"/>
      <c r="E13" s="277"/>
      <c r="F13" s="254"/>
      <c r="G13" s="278"/>
      <c r="H13" s="278"/>
      <c r="I13" s="254"/>
      <c r="J13" s="254"/>
    </row>
    <row r="14" spans="1:10" s="276" customFormat="1" x14ac:dyDescent="0.2">
      <c r="B14" s="254"/>
      <c r="C14" s="254"/>
      <c r="D14" s="254"/>
      <c r="E14" s="277"/>
      <c r="F14" s="254"/>
      <c r="G14" s="278"/>
      <c r="H14" s="278"/>
      <c r="I14" s="254"/>
      <c r="J14" s="254"/>
    </row>
    <row r="15" spans="1:10" s="276" customFormat="1" x14ac:dyDescent="0.2">
      <c r="B15" s="254"/>
      <c r="C15" s="254"/>
      <c r="D15" s="254"/>
      <c r="E15" s="277"/>
      <c r="F15" s="254"/>
      <c r="G15" s="278"/>
      <c r="H15" s="278"/>
      <c r="I15" s="254"/>
      <c r="J15" s="254"/>
    </row>
    <row r="16" spans="1:10" s="276" customFormat="1" x14ac:dyDescent="0.2">
      <c r="B16" s="254"/>
      <c r="C16" s="254"/>
      <c r="D16" s="254"/>
      <c r="E16" s="277"/>
      <c r="F16" s="254"/>
      <c r="G16" s="278"/>
      <c r="H16" s="278"/>
      <c r="I16" s="254"/>
      <c r="J16" s="254"/>
    </row>
    <row r="17" spans="2:10" s="276" customFormat="1" x14ac:dyDescent="0.2">
      <c r="B17" s="254"/>
      <c r="C17" s="254"/>
      <c r="D17" s="254"/>
      <c r="E17" s="277"/>
      <c r="F17" s="254"/>
      <c r="G17" s="278"/>
      <c r="H17" s="278"/>
      <c r="I17" s="254"/>
      <c r="J17" s="254"/>
    </row>
    <row r="18" spans="2:10" s="276" customFormat="1" x14ac:dyDescent="0.2">
      <c r="B18" s="254"/>
      <c r="C18" s="254"/>
      <c r="D18" s="254"/>
      <c r="E18" s="277"/>
      <c r="F18" s="254"/>
      <c r="G18" s="278"/>
      <c r="H18" s="278"/>
      <c r="I18" s="254"/>
      <c r="J18" s="254"/>
    </row>
    <row r="19" spans="2:10" s="276" customFormat="1" x14ac:dyDescent="0.2">
      <c r="B19" s="254"/>
      <c r="C19" s="254"/>
      <c r="D19" s="254"/>
      <c r="E19" s="277"/>
      <c r="F19" s="254"/>
      <c r="G19" s="278"/>
      <c r="H19" s="278"/>
      <c r="I19" s="254"/>
      <c r="J19" s="254"/>
    </row>
    <row r="20" spans="2:10" s="276" customFormat="1" x14ac:dyDescent="0.2">
      <c r="B20" s="254"/>
      <c r="C20" s="254"/>
      <c r="D20" s="254"/>
      <c r="E20" s="277"/>
      <c r="F20" s="254"/>
      <c r="G20" s="278"/>
      <c r="H20" s="278"/>
      <c r="I20" s="254"/>
      <c r="J20" s="254"/>
    </row>
    <row r="21" spans="2:10" s="276" customFormat="1" x14ac:dyDescent="0.2">
      <c r="B21" s="254"/>
      <c r="C21" s="254"/>
      <c r="D21" s="254"/>
      <c r="E21" s="277"/>
      <c r="F21" s="254"/>
      <c r="G21" s="278"/>
      <c r="H21" s="278"/>
      <c r="I21" s="254"/>
      <c r="J21" s="254"/>
    </row>
    <row r="22" spans="2:10" s="276" customFormat="1" x14ac:dyDescent="0.2">
      <c r="B22" s="254"/>
      <c r="C22" s="254"/>
      <c r="D22" s="254"/>
      <c r="E22" s="277"/>
      <c r="F22" s="254"/>
      <c r="G22" s="278"/>
      <c r="H22" s="278"/>
      <c r="I22" s="254"/>
      <c r="J22" s="254"/>
    </row>
    <row r="23" spans="2:10" s="276" customFormat="1" x14ac:dyDescent="0.2">
      <c r="B23" s="254"/>
      <c r="C23" s="254"/>
      <c r="D23" s="254"/>
      <c r="E23" s="277"/>
      <c r="F23" s="254"/>
      <c r="G23" s="278"/>
      <c r="H23" s="278"/>
      <c r="I23" s="254"/>
      <c r="J23" s="254"/>
    </row>
    <row r="24" spans="2:10" s="276" customFormat="1" x14ac:dyDescent="0.2">
      <c r="B24" s="254"/>
      <c r="C24" s="254"/>
      <c r="D24" s="254"/>
      <c r="E24" s="277"/>
      <c r="F24" s="254"/>
      <c r="G24" s="278"/>
      <c r="H24" s="278"/>
      <c r="I24" s="254"/>
      <c r="J24" s="254"/>
    </row>
  </sheetData>
  <pageMargins left="0.7" right="0.7" top="0.78740157499999996" bottom="0.78740157499999996" header="0.3" footer="0.3"/>
  <pageSetup paperSize="8"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G40"/>
  <sheetViews>
    <sheetView tabSelected="1" workbookViewId="0">
      <selection activeCell="E28" sqref="E28"/>
    </sheetView>
  </sheetViews>
  <sheetFormatPr defaultColWidth="8.7109375" defaultRowHeight="12.75" x14ac:dyDescent="0.2"/>
  <cols>
    <col min="1" max="2" width="7.7109375" style="237" customWidth="1"/>
    <col min="3" max="3" width="17.140625" style="237" customWidth="1"/>
    <col min="4" max="4" width="61.85546875" style="237" customWidth="1"/>
    <col min="5" max="5" width="24.140625" style="237" customWidth="1"/>
    <col min="257" max="258" width="7.7109375" customWidth="1"/>
    <col min="259" max="259" width="17.140625" customWidth="1"/>
    <col min="260" max="260" width="89.7109375" customWidth="1"/>
    <col min="261" max="261" width="34" customWidth="1"/>
    <col min="513" max="514" width="7.7109375" customWidth="1"/>
    <col min="515" max="515" width="17.140625" customWidth="1"/>
    <col min="516" max="516" width="89.7109375" customWidth="1"/>
    <col min="517" max="517" width="34" customWidth="1"/>
    <col min="769" max="770" width="7.7109375" customWidth="1"/>
    <col min="771" max="771" width="17.140625" customWidth="1"/>
    <col min="772" max="772" width="89.7109375" customWidth="1"/>
    <col min="773" max="773" width="34" customWidth="1"/>
    <col min="1025" max="1026" width="7.7109375" customWidth="1"/>
    <col min="1027" max="1027" width="17.140625" customWidth="1"/>
    <col min="1028" max="1028" width="89.7109375" customWidth="1"/>
    <col min="1029" max="1029" width="34" customWidth="1"/>
    <col min="1281" max="1282" width="7.7109375" customWidth="1"/>
    <col min="1283" max="1283" width="17.140625" customWidth="1"/>
    <col min="1284" max="1284" width="89.7109375" customWidth="1"/>
    <col min="1285" max="1285" width="34" customWidth="1"/>
    <col min="1537" max="1538" width="7.7109375" customWidth="1"/>
    <col min="1539" max="1539" width="17.140625" customWidth="1"/>
    <col min="1540" max="1540" width="89.7109375" customWidth="1"/>
    <col min="1541" max="1541" width="34" customWidth="1"/>
    <col min="1793" max="1794" width="7.7109375" customWidth="1"/>
    <col min="1795" max="1795" width="17.140625" customWidth="1"/>
    <col min="1796" max="1796" width="89.7109375" customWidth="1"/>
    <col min="1797" max="1797" width="34" customWidth="1"/>
    <col min="2049" max="2050" width="7.7109375" customWidth="1"/>
    <col min="2051" max="2051" width="17.140625" customWidth="1"/>
    <col min="2052" max="2052" width="89.7109375" customWidth="1"/>
    <col min="2053" max="2053" width="34" customWidth="1"/>
    <col min="2305" max="2306" width="7.7109375" customWidth="1"/>
    <col min="2307" max="2307" width="17.140625" customWidth="1"/>
    <col min="2308" max="2308" width="89.7109375" customWidth="1"/>
    <col min="2309" max="2309" width="34" customWidth="1"/>
    <col min="2561" max="2562" width="7.7109375" customWidth="1"/>
    <col min="2563" max="2563" width="17.140625" customWidth="1"/>
    <col min="2564" max="2564" width="89.7109375" customWidth="1"/>
    <col min="2565" max="2565" width="34" customWidth="1"/>
    <col min="2817" max="2818" width="7.7109375" customWidth="1"/>
    <col min="2819" max="2819" width="17.140625" customWidth="1"/>
    <col min="2820" max="2820" width="89.7109375" customWidth="1"/>
    <col min="2821" max="2821" width="34" customWidth="1"/>
    <col min="3073" max="3074" width="7.7109375" customWidth="1"/>
    <col min="3075" max="3075" width="17.140625" customWidth="1"/>
    <col min="3076" max="3076" width="89.7109375" customWidth="1"/>
    <col min="3077" max="3077" width="34" customWidth="1"/>
    <col min="3329" max="3330" width="7.7109375" customWidth="1"/>
    <col min="3331" max="3331" width="17.140625" customWidth="1"/>
    <col min="3332" max="3332" width="89.7109375" customWidth="1"/>
    <col min="3333" max="3333" width="34" customWidth="1"/>
    <col min="3585" max="3586" width="7.7109375" customWidth="1"/>
    <col min="3587" max="3587" width="17.140625" customWidth="1"/>
    <col min="3588" max="3588" width="89.7109375" customWidth="1"/>
    <col min="3589" max="3589" width="34" customWidth="1"/>
    <col min="3841" max="3842" width="7.7109375" customWidth="1"/>
    <col min="3843" max="3843" width="17.140625" customWidth="1"/>
    <col min="3844" max="3844" width="89.7109375" customWidth="1"/>
    <col min="3845" max="3845" width="34" customWidth="1"/>
    <col min="4097" max="4098" width="7.7109375" customWidth="1"/>
    <col min="4099" max="4099" width="17.140625" customWidth="1"/>
    <col min="4100" max="4100" width="89.7109375" customWidth="1"/>
    <col min="4101" max="4101" width="34" customWidth="1"/>
    <col min="4353" max="4354" width="7.7109375" customWidth="1"/>
    <col min="4355" max="4355" width="17.140625" customWidth="1"/>
    <col min="4356" max="4356" width="89.7109375" customWidth="1"/>
    <col min="4357" max="4357" width="34" customWidth="1"/>
    <col min="4609" max="4610" width="7.7109375" customWidth="1"/>
    <col min="4611" max="4611" width="17.140625" customWidth="1"/>
    <col min="4612" max="4612" width="89.7109375" customWidth="1"/>
    <col min="4613" max="4613" width="34" customWidth="1"/>
    <col min="4865" max="4866" width="7.7109375" customWidth="1"/>
    <col min="4867" max="4867" width="17.140625" customWidth="1"/>
    <col min="4868" max="4868" width="89.7109375" customWidth="1"/>
    <col min="4869" max="4869" width="34" customWidth="1"/>
    <col min="5121" max="5122" width="7.7109375" customWidth="1"/>
    <col min="5123" max="5123" width="17.140625" customWidth="1"/>
    <col min="5124" max="5124" width="89.7109375" customWidth="1"/>
    <col min="5125" max="5125" width="34" customWidth="1"/>
    <col min="5377" max="5378" width="7.7109375" customWidth="1"/>
    <col min="5379" max="5379" width="17.140625" customWidth="1"/>
    <col min="5380" max="5380" width="89.7109375" customWidth="1"/>
    <col min="5381" max="5381" width="34" customWidth="1"/>
    <col min="5633" max="5634" width="7.7109375" customWidth="1"/>
    <col min="5635" max="5635" width="17.140625" customWidth="1"/>
    <col min="5636" max="5636" width="89.7109375" customWidth="1"/>
    <col min="5637" max="5637" width="34" customWidth="1"/>
    <col min="5889" max="5890" width="7.7109375" customWidth="1"/>
    <col min="5891" max="5891" width="17.140625" customWidth="1"/>
    <col min="5892" max="5892" width="89.7109375" customWidth="1"/>
    <col min="5893" max="5893" width="34" customWidth="1"/>
    <col min="6145" max="6146" width="7.7109375" customWidth="1"/>
    <col min="6147" max="6147" width="17.140625" customWidth="1"/>
    <col min="6148" max="6148" width="89.7109375" customWidth="1"/>
    <col min="6149" max="6149" width="34" customWidth="1"/>
    <col min="6401" max="6402" width="7.7109375" customWidth="1"/>
    <col min="6403" max="6403" width="17.140625" customWidth="1"/>
    <col min="6404" max="6404" width="89.7109375" customWidth="1"/>
    <col min="6405" max="6405" width="34" customWidth="1"/>
    <col min="6657" max="6658" width="7.7109375" customWidth="1"/>
    <col min="6659" max="6659" width="17.140625" customWidth="1"/>
    <col min="6660" max="6660" width="89.7109375" customWidth="1"/>
    <col min="6661" max="6661" width="34" customWidth="1"/>
    <col min="6913" max="6914" width="7.7109375" customWidth="1"/>
    <col min="6915" max="6915" width="17.140625" customWidth="1"/>
    <col min="6916" max="6916" width="89.7109375" customWidth="1"/>
    <col min="6917" max="6917" width="34" customWidth="1"/>
    <col min="7169" max="7170" width="7.7109375" customWidth="1"/>
    <col min="7171" max="7171" width="17.140625" customWidth="1"/>
    <col min="7172" max="7172" width="89.7109375" customWidth="1"/>
    <col min="7173" max="7173" width="34" customWidth="1"/>
    <col min="7425" max="7426" width="7.7109375" customWidth="1"/>
    <col min="7427" max="7427" width="17.140625" customWidth="1"/>
    <col min="7428" max="7428" width="89.7109375" customWidth="1"/>
    <col min="7429" max="7429" width="34" customWidth="1"/>
    <col min="7681" max="7682" width="7.7109375" customWidth="1"/>
    <col min="7683" max="7683" width="17.140625" customWidth="1"/>
    <col min="7684" max="7684" width="89.7109375" customWidth="1"/>
    <col min="7685" max="7685" width="34" customWidth="1"/>
    <col min="7937" max="7938" width="7.7109375" customWidth="1"/>
    <col min="7939" max="7939" width="17.140625" customWidth="1"/>
    <col min="7940" max="7940" width="89.7109375" customWidth="1"/>
    <col min="7941" max="7941" width="34" customWidth="1"/>
    <col min="8193" max="8194" width="7.7109375" customWidth="1"/>
    <col min="8195" max="8195" width="17.140625" customWidth="1"/>
    <col min="8196" max="8196" width="89.7109375" customWidth="1"/>
    <col min="8197" max="8197" width="34" customWidth="1"/>
    <col min="8449" max="8450" width="7.7109375" customWidth="1"/>
    <col min="8451" max="8451" width="17.140625" customWidth="1"/>
    <col min="8452" max="8452" width="89.7109375" customWidth="1"/>
    <col min="8453" max="8453" width="34" customWidth="1"/>
    <col min="8705" max="8706" width="7.7109375" customWidth="1"/>
    <col min="8707" max="8707" width="17.140625" customWidth="1"/>
    <col min="8708" max="8708" width="89.7109375" customWidth="1"/>
    <col min="8709" max="8709" width="34" customWidth="1"/>
    <col min="8961" max="8962" width="7.7109375" customWidth="1"/>
    <col min="8963" max="8963" width="17.140625" customWidth="1"/>
    <col min="8964" max="8964" width="89.7109375" customWidth="1"/>
    <col min="8965" max="8965" width="34" customWidth="1"/>
    <col min="9217" max="9218" width="7.7109375" customWidth="1"/>
    <col min="9219" max="9219" width="17.140625" customWidth="1"/>
    <col min="9220" max="9220" width="89.7109375" customWidth="1"/>
    <col min="9221" max="9221" width="34" customWidth="1"/>
    <col min="9473" max="9474" width="7.7109375" customWidth="1"/>
    <col min="9475" max="9475" width="17.140625" customWidth="1"/>
    <col min="9476" max="9476" width="89.7109375" customWidth="1"/>
    <col min="9477" max="9477" width="34" customWidth="1"/>
    <col min="9729" max="9730" width="7.7109375" customWidth="1"/>
    <col min="9731" max="9731" width="17.140625" customWidth="1"/>
    <col min="9732" max="9732" width="89.7109375" customWidth="1"/>
    <col min="9733" max="9733" width="34" customWidth="1"/>
    <col min="9985" max="9986" width="7.7109375" customWidth="1"/>
    <col min="9987" max="9987" width="17.140625" customWidth="1"/>
    <col min="9988" max="9988" width="89.7109375" customWidth="1"/>
    <col min="9989" max="9989" width="34" customWidth="1"/>
    <col min="10241" max="10242" width="7.7109375" customWidth="1"/>
    <col min="10243" max="10243" width="17.140625" customWidth="1"/>
    <col min="10244" max="10244" width="89.7109375" customWidth="1"/>
    <col min="10245" max="10245" width="34" customWidth="1"/>
    <col min="10497" max="10498" width="7.7109375" customWidth="1"/>
    <col min="10499" max="10499" width="17.140625" customWidth="1"/>
    <col min="10500" max="10500" width="89.7109375" customWidth="1"/>
    <col min="10501" max="10501" width="34" customWidth="1"/>
    <col min="10753" max="10754" width="7.7109375" customWidth="1"/>
    <col min="10755" max="10755" width="17.140625" customWidth="1"/>
    <col min="10756" max="10756" width="89.7109375" customWidth="1"/>
    <col min="10757" max="10757" width="34" customWidth="1"/>
    <col min="11009" max="11010" width="7.7109375" customWidth="1"/>
    <col min="11011" max="11011" width="17.140625" customWidth="1"/>
    <col min="11012" max="11012" width="89.7109375" customWidth="1"/>
    <col min="11013" max="11013" width="34" customWidth="1"/>
    <col min="11265" max="11266" width="7.7109375" customWidth="1"/>
    <col min="11267" max="11267" width="17.140625" customWidth="1"/>
    <col min="11268" max="11268" width="89.7109375" customWidth="1"/>
    <col min="11269" max="11269" width="34" customWidth="1"/>
    <col min="11521" max="11522" width="7.7109375" customWidth="1"/>
    <col min="11523" max="11523" width="17.140625" customWidth="1"/>
    <col min="11524" max="11524" width="89.7109375" customWidth="1"/>
    <col min="11525" max="11525" width="34" customWidth="1"/>
    <col min="11777" max="11778" width="7.7109375" customWidth="1"/>
    <col min="11779" max="11779" width="17.140625" customWidth="1"/>
    <col min="11780" max="11780" width="89.7109375" customWidth="1"/>
    <col min="11781" max="11781" width="34" customWidth="1"/>
    <col min="12033" max="12034" width="7.7109375" customWidth="1"/>
    <col min="12035" max="12035" width="17.140625" customWidth="1"/>
    <col min="12036" max="12036" width="89.7109375" customWidth="1"/>
    <col min="12037" max="12037" width="34" customWidth="1"/>
    <col min="12289" max="12290" width="7.7109375" customWidth="1"/>
    <col min="12291" max="12291" width="17.140625" customWidth="1"/>
    <col min="12292" max="12292" width="89.7109375" customWidth="1"/>
    <col min="12293" max="12293" width="34" customWidth="1"/>
    <col min="12545" max="12546" width="7.7109375" customWidth="1"/>
    <col min="12547" max="12547" width="17.140625" customWidth="1"/>
    <col min="12548" max="12548" width="89.7109375" customWidth="1"/>
    <col min="12549" max="12549" width="34" customWidth="1"/>
    <col min="12801" max="12802" width="7.7109375" customWidth="1"/>
    <col min="12803" max="12803" width="17.140625" customWidth="1"/>
    <col min="12804" max="12804" width="89.7109375" customWidth="1"/>
    <col min="12805" max="12805" width="34" customWidth="1"/>
    <col min="13057" max="13058" width="7.7109375" customWidth="1"/>
    <col min="13059" max="13059" width="17.140625" customWidth="1"/>
    <col min="13060" max="13060" width="89.7109375" customWidth="1"/>
    <col min="13061" max="13061" width="34" customWidth="1"/>
    <col min="13313" max="13314" width="7.7109375" customWidth="1"/>
    <col min="13315" max="13315" width="17.140625" customWidth="1"/>
    <col min="13316" max="13316" width="89.7109375" customWidth="1"/>
    <col min="13317" max="13317" width="34" customWidth="1"/>
    <col min="13569" max="13570" width="7.7109375" customWidth="1"/>
    <col min="13571" max="13571" width="17.140625" customWidth="1"/>
    <col min="13572" max="13572" width="89.7109375" customWidth="1"/>
    <col min="13573" max="13573" width="34" customWidth="1"/>
    <col min="13825" max="13826" width="7.7109375" customWidth="1"/>
    <col min="13827" max="13827" width="17.140625" customWidth="1"/>
    <col min="13828" max="13828" width="89.7109375" customWidth="1"/>
    <col min="13829" max="13829" width="34" customWidth="1"/>
    <col min="14081" max="14082" width="7.7109375" customWidth="1"/>
    <col min="14083" max="14083" width="17.140625" customWidth="1"/>
    <col min="14084" max="14084" width="89.7109375" customWidth="1"/>
    <col min="14085" max="14085" width="34" customWidth="1"/>
    <col min="14337" max="14338" width="7.7109375" customWidth="1"/>
    <col min="14339" max="14339" width="17.140625" customWidth="1"/>
    <col min="14340" max="14340" width="89.7109375" customWidth="1"/>
    <col min="14341" max="14341" width="34" customWidth="1"/>
    <col min="14593" max="14594" width="7.7109375" customWidth="1"/>
    <col min="14595" max="14595" width="17.140625" customWidth="1"/>
    <col min="14596" max="14596" width="89.7109375" customWidth="1"/>
    <col min="14597" max="14597" width="34" customWidth="1"/>
    <col min="14849" max="14850" width="7.7109375" customWidth="1"/>
    <col min="14851" max="14851" width="17.140625" customWidth="1"/>
    <col min="14852" max="14852" width="89.7109375" customWidth="1"/>
    <col min="14853" max="14853" width="34" customWidth="1"/>
    <col min="15105" max="15106" width="7.7109375" customWidth="1"/>
    <col min="15107" max="15107" width="17.140625" customWidth="1"/>
    <col min="15108" max="15108" width="89.7109375" customWidth="1"/>
    <col min="15109" max="15109" width="34" customWidth="1"/>
    <col min="15361" max="15362" width="7.7109375" customWidth="1"/>
    <col min="15363" max="15363" width="17.140625" customWidth="1"/>
    <col min="15364" max="15364" width="89.7109375" customWidth="1"/>
    <col min="15365" max="15365" width="34" customWidth="1"/>
    <col min="15617" max="15618" width="7.7109375" customWidth="1"/>
    <col min="15619" max="15619" width="17.140625" customWidth="1"/>
    <col min="15620" max="15620" width="89.7109375" customWidth="1"/>
    <col min="15621" max="15621" width="34" customWidth="1"/>
    <col min="15873" max="15874" width="7.7109375" customWidth="1"/>
    <col min="15875" max="15875" width="17.140625" customWidth="1"/>
    <col min="15876" max="15876" width="89.7109375" customWidth="1"/>
    <col min="15877" max="15877" width="34" customWidth="1"/>
    <col min="16129" max="16130" width="7.7109375" customWidth="1"/>
    <col min="16131" max="16131" width="17.140625" customWidth="1"/>
    <col min="16132" max="16132" width="89.7109375" customWidth="1"/>
    <col min="16133" max="16133" width="34" customWidth="1"/>
  </cols>
  <sheetData>
    <row r="1" spans="1:6" ht="21" thickBot="1" x14ac:dyDescent="0.25">
      <c r="A1" s="708" t="s">
        <v>368</v>
      </c>
      <c r="B1" s="709"/>
      <c r="C1" s="709"/>
      <c r="D1" s="709"/>
      <c r="E1" s="710"/>
    </row>
    <row r="2" spans="1:6" ht="18" x14ac:dyDescent="0.25">
      <c r="A2" s="162" t="s">
        <v>369</v>
      </c>
      <c r="B2" s="163"/>
      <c r="C2" s="164"/>
      <c r="D2" s="165" t="s">
        <v>370</v>
      </c>
      <c r="E2" s="166"/>
    </row>
    <row r="3" spans="1:6" ht="23.25" x14ac:dyDescent="0.25">
      <c r="A3" s="162" t="s">
        <v>371</v>
      </c>
      <c r="B3" s="163"/>
      <c r="C3" s="164"/>
      <c r="D3" s="711" t="s">
        <v>372</v>
      </c>
      <c r="E3" s="167"/>
    </row>
    <row r="4" spans="1:6" ht="23.25" x14ac:dyDescent="0.25">
      <c r="A4" s="168"/>
      <c r="B4" s="164"/>
      <c r="C4" s="164"/>
      <c r="D4" s="711"/>
      <c r="E4" s="167"/>
    </row>
    <row r="5" spans="1:6" ht="18" x14ac:dyDescent="0.25">
      <c r="A5" s="162" t="s">
        <v>373</v>
      </c>
      <c r="B5" s="163"/>
      <c r="C5" s="164"/>
      <c r="D5" s="165" t="s">
        <v>374</v>
      </c>
      <c r="E5" s="169"/>
    </row>
    <row r="6" spans="1:6" ht="13.5" thickBot="1" x14ac:dyDescent="0.25">
      <c r="A6" s="170"/>
      <c r="B6" s="171"/>
      <c r="C6" s="171"/>
      <c r="D6" s="171"/>
      <c r="E6" s="172"/>
    </row>
    <row r="7" spans="1:6" ht="13.5" thickTop="1" x14ac:dyDescent="0.2">
      <c r="A7" s="173"/>
      <c r="B7" s="174"/>
      <c r="C7" s="174"/>
      <c r="D7" s="174"/>
      <c r="E7" s="175" t="s">
        <v>375</v>
      </c>
    </row>
    <row r="8" spans="1:6" ht="13.5" thickBot="1" x14ac:dyDescent="0.25">
      <c r="A8" s="176"/>
      <c r="B8" s="177"/>
      <c r="C8" s="177"/>
      <c r="D8" s="177"/>
      <c r="E8" s="175" t="s">
        <v>376</v>
      </c>
    </row>
    <row r="9" spans="1:6" s="182" customFormat="1" ht="13.5" thickBot="1" x14ac:dyDescent="0.25">
      <c r="A9" s="178"/>
      <c r="B9" s="179"/>
      <c r="C9" s="179"/>
      <c r="D9" s="179"/>
      <c r="E9" s="180"/>
      <c r="F9" s="181"/>
    </row>
    <row r="10" spans="1:6" ht="18.75" thickBot="1" x14ac:dyDescent="0.25">
      <c r="A10" s="183"/>
      <c r="B10" s="184"/>
      <c r="C10" s="185" t="s">
        <v>377</v>
      </c>
      <c r="D10" s="186" t="s">
        <v>403</v>
      </c>
      <c r="E10" s="185"/>
    </row>
    <row r="11" spans="1:6" x14ac:dyDescent="0.2">
      <c r="A11" s="187"/>
      <c r="B11" s="188"/>
      <c r="C11" s="189" t="s">
        <v>378</v>
      </c>
      <c r="D11" s="190" t="s">
        <v>379</v>
      </c>
      <c r="E11" s="191">
        <f>Stavba!I21</f>
        <v>0</v>
      </c>
      <c r="F11" s="192"/>
    </row>
    <row r="12" spans="1:6" x14ac:dyDescent="0.2">
      <c r="A12" s="193"/>
      <c r="B12" s="194"/>
      <c r="C12" s="195" t="s">
        <v>380</v>
      </c>
      <c r="D12" s="196" t="s">
        <v>381</v>
      </c>
      <c r="E12" s="197">
        <f>'10-1'!F32</f>
        <v>0</v>
      </c>
      <c r="F12" s="192"/>
    </row>
    <row r="13" spans="1:6" x14ac:dyDescent="0.2">
      <c r="A13" s="193"/>
      <c r="B13" s="194"/>
      <c r="C13" s="195" t="s">
        <v>382</v>
      </c>
      <c r="D13" s="196" t="s">
        <v>383</v>
      </c>
      <c r="E13" s="197">
        <f>'12-1'!H22</f>
        <v>0</v>
      </c>
      <c r="F13" s="192"/>
    </row>
    <row r="14" spans="1:6" ht="13.5" thickBot="1" x14ac:dyDescent="0.25">
      <c r="A14" s="193"/>
      <c r="B14" s="194"/>
      <c r="C14" s="195" t="s">
        <v>384</v>
      </c>
      <c r="D14" s="196" t="s">
        <v>385</v>
      </c>
      <c r="E14" s="197">
        <f>'19-1'!E6</f>
        <v>0</v>
      </c>
      <c r="F14" s="192"/>
    </row>
    <row r="15" spans="1:6" ht="13.5" thickBot="1" x14ac:dyDescent="0.25">
      <c r="A15" s="183"/>
      <c r="B15" s="198"/>
      <c r="C15" s="199"/>
      <c r="D15" s="199"/>
      <c r="E15" s="200"/>
      <c r="F15" s="192"/>
    </row>
    <row r="16" spans="1:6" ht="18.75" thickBot="1" x14ac:dyDescent="0.25">
      <c r="A16" s="201"/>
      <c r="B16" s="202"/>
      <c r="C16" s="203"/>
      <c r="D16" s="204" t="s">
        <v>386</v>
      </c>
      <c r="E16" s="205">
        <f>SUM(E11:E14)</f>
        <v>0</v>
      </c>
      <c r="F16" s="192"/>
    </row>
    <row r="17" spans="1:7" ht="13.5" thickBot="1" x14ac:dyDescent="0.25">
      <c r="A17" s="206"/>
      <c r="B17" s="206"/>
      <c r="C17" s="206"/>
      <c r="D17" s="206"/>
      <c r="E17" s="206"/>
    </row>
    <row r="18" spans="1:7" ht="18.75" thickBot="1" x14ac:dyDescent="0.25">
      <c r="A18" s="183"/>
      <c r="B18" s="184"/>
      <c r="C18" s="185" t="s">
        <v>387</v>
      </c>
      <c r="D18" s="207" t="s">
        <v>388</v>
      </c>
      <c r="E18" s="208" t="s">
        <v>376</v>
      </c>
    </row>
    <row r="19" spans="1:7" ht="13.5" thickBot="1" x14ac:dyDescent="0.25">
      <c r="A19" s="209" t="s">
        <v>389</v>
      </c>
      <c r="B19" s="210" t="s">
        <v>0</v>
      </c>
      <c r="C19" s="211" t="s">
        <v>390</v>
      </c>
      <c r="D19" s="211" t="s">
        <v>5</v>
      </c>
      <c r="E19" s="212"/>
      <c r="F19" s="192"/>
    </row>
    <row r="20" spans="1:7" x14ac:dyDescent="0.2">
      <c r="A20" s="213" t="s">
        <v>391</v>
      </c>
      <c r="B20" s="214">
        <v>1.4999999999999999E-2</v>
      </c>
      <c r="C20" s="215">
        <f>E16</f>
        <v>0</v>
      </c>
      <c r="D20" s="216" t="s">
        <v>392</v>
      </c>
      <c r="E20" s="197">
        <f>B20*C20</f>
        <v>0</v>
      </c>
      <c r="F20" s="192"/>
    </row>
    <row r="21" spans="1:7" x14ac:dyDescent="0.2">
      <c r="A21" s="217" t="s">
        <v>393</v>
      </c>
      <c r="B21" s="218">
        <v>0.01</v>
      </c>
      <c r="C21" s="219">
        <f>E16</f>
        <v>0</v>
      </c>
      <c r="D21" s="220" t="s">
        <v>394</v>
      </c>
      <c r="E21" s="221">
        <f>B21*C21</f>
        <v>0</v>
      </c>
      <c r="F21" s="192"/>
    </row>
    <row r="22" spans="1:7" ht="13.5" thickBot="1" x14ac:dyDescent="0.25">
      <c r="A22" s="627" t="s">
        <v>395</v>
      </c>
      <c r="B22" s="628">
        <v>0.02</v>
      </c>
      <c r="C22" s="629">
        <f>E16</f>
        <v>0</v>
      </c>
      <c r="D22" s="630" t="s">
        <v>396</v>
      </c>
      <c r="E22" s="631">
        <f>B22*C22</f>
        <v>0</v>
      </c>
      <c r="F22" s="192"/>
    </row>
    <row r="23" spans="1:7" x14ac:dyDescent="0.2">
      <c r="A23" s="632" t="s">
        <v>718</v>
      </c>
      <c r="B23" s="633"/>
      <c r="C23" s="634"/>
      <c r="D23" s="190" t="s">
        <v>719</v>
      </c>
      <c r="E23" s="191">
        <v>0</v>
      </c>
      <c r="F23" s="192"/>
    </row>
    <row r="24" spans="1:7" x14ac:dyDescent="0.2">
      <c r="A24" s="660" t="s">
        <v>720</v>
      </c>
      <c r="B24" s="661"/>
      <c r="C24" s="661"/>
      <c r="D24" s="662" t="s">
        <v>721</v>
      </c>
      <c r="E24" s="631">
        <v>0</v>
      </c>
    </row>
    <row r="25" spans="1:7" ht="13.5" thickBot="1" x14ac:dyDescent="0.25">
      <c r="A25" s="658" t="s">
        <v>722</v>
      </c>
      <c r="B25" s="659"/>
      <c r="C25" s="659"/>
      <c r="D25" s="663" t="s">
        <v>723</v>
      </c>
      <c r="E25" s="664">
        <v>0</v>
      </c>
    </row>
    <row r="26" spans="1:7" ht="18.75" thickBot="1" x14ac:dyDescent="0.25">
      <c r="A26" s="222"/>
      <c r="B26" s="223"/>
      <c r="C26" s="224"/>
      <c r="D26" s="225" t="s">
        <v>397</v>
      </c>
      <c r="E26" s="226">
        <f>SUM(E19:E25)</f>
        <v>0</v>
      </c>
      <c r="F26" s="192"/>
    </row>
    <row r="27" spans="1:7" s="182" customFormat="1" ht="13.5" thickBot="1" x14ac:dyDescent="0.25">
      <c r="A27" s="178"/>
      <c r="B27" s="179"/>
      <c r="C27" s="179"/>
      <c r="D27" s="179"/>
      <c r="E27" s="180"/>
      <c r="F27" s="181"/>
    </row>
    <row r="28" spans="1:7" ht="16.5" thickBot="1" x14ac:dyDescent="0.25">
      <c r="A28" s="227" t="s">
        <v>398</v>
      </c>
      <c r="B28" s="228"/>
      <c r="C28" s="228"/>
      <c r="D28" s="229"/>
      <c r="E28" s="230">
        <f>E16+E26</f>
        <v>0</v>
      </c>
      <c r="F28" s="192"/>
    </row>
    <row r="29" spans="1:7" ht="14.25" thickTop="1" thickBot="1" x14ac:dyDescent="0.25">
      <c r="A29" s="173"/>
      <c r="B29" s="174"/>
      <c r="C29" s="174"/>
      <c r="D29" s="174"/>
      <c r="E29" s="231"/>
      <c r="F29" s="232"/>
      <c r="G29" s="233"/>
    </row>
    <row r="30" spans="1:7" ht="13.5" thickBot="1" x14ac:dyDescent="0.25">
      <c r="A30" s="234"/>
      <c r="B30" s="235"/>
      <c r="C30" s="235"/>
      <c r="D30" s="235"/>
      <c r="E30" s="236"/>
    </row>
    <row r="31" spans="1:7" ht="13.5" thickBot="1" x14ac:dyDescent="0.25"/>
    <row r="32" spans="1:7" ht="16.5" thickBot="1" x14ac:dyDescent="0.25">
      <c r="A32" s="227" t="s">
        <v>399</v>
      </c>
      <c r="B32" s="238"/>
      <c r="C32" s="238"/>
      <c r="D32" s="238"/>
      <c r="E32" s="239">
        <f>SUM(E28)</f>
        <v>0</v>
      </c>
    </row>
    <row r="33" spans="1:5" ht="16.5" thickBot="1" x14ac:dyDescent="0.25">
      <c r="A33" s="227" t="s">
        <v>400</v>
      </c>
      <c r="B33" s="238"/>
      <c r="C33" s="238"/>
      <c r="D33" s="238"/>
      <c r="E33" s="239">
        <f>SUM(E32)/100*21</f>
        <v>0</v>
      </c>
    </row>
    <row r="34" spans="1:5" ht="16.5" thickBot="1" x14ac:dyDescent="0.25">
      <c r="A34" s="227" t="s">
        <v>401</v>
      </c>
      <c r="B34" s="238"/>
      <c r="C34" s="238"/>
      <c r="D34" s="238"/>
      <c r="E34" s="240">
        <f>SUM(E32+E33)</f>
        <v>0</v>
      </c>
    </row>
    <row r="36" spans="1:5" ht="18" x14ac:dyDescent="0.25">
      <c r="A36" s="163" t="s">
        <v>402</v>
      </c>
      <c r="E36"/>
    </row>
    <row r="37" spans="1:5" x14ac:dyDescent="0.2">
      <c r="D37" s="241"/>
      <c r="E37"/>
    </row>
    <row r="38" spans="1:5" x14ac:dyDescent="0.2">
      <c r="D38" s="241"/>
      <c r="E38"/>
    </row>
    <row r="39" spans="1:5" x14ac:dyDescent="0.2">
      <c r="E39"/>
    </row>
    <row r="40" spans="1:5" ht="15" x14ac:dyDescent="0.25">
      <c r="D40" s="242"/>
      <c r="E40"/>
    </row>
  </sheetData>
  <mergeCells count="2">
    <mergeCell ref="A1:E1"/>
    <mergeCell ref="D3:D4"/>
  </mergeCells>
  <pageMargins left="0.7" right="0.7" top="0.78740157499999996" bottom="0.78740157499999996" header="0.3" footer="0.3"/>
  <pageSetup paperSize="9" scale="74"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O70"/>
  <sheetViews>
    <sheetView showGridLines="0" topLeftCell="B62" zoomScaleNormal="100" zoomScaleSheetLayoutView="75" workbookViewId="0">
      <selection activeCell="M20" sqref="M20"/>
    </sheetView>
  </sheetViews>
  <sheetFormatPr defaultColWidth="9" defaultRowHeight="12.75" x14ac:dyDescent="0.2"/>
  <cols>
    <col min="1" max="1" width="8.42578125" hidden="1" customWidth="1"/>
    <col min="2" max="2" width="9.140625" customWidth="1"/>
    <col min="3" max="3" width="7.42578125" customWidth="1"/>
    <col min="4" max="4" width="13.42578125" customWidth="1"/>
    <col min="5" max="5" width="12.140625" customWidth="1"/>
    <col min="6" max="6" width="11.42578125" customWidth="1"/>
    <col min="7" max="7" width="12.7109375" style="1" customWidth="1"/>
    <col min="8" max="8" width="12.7109375" customWidth="1"/>
    <col min="9" max="9" width="12.7109375" style="1" customWidth="1"/>
    <col min="10" max="10" width="6.7109375" style="1" customWidth="1"/>
    <col min="11" max="11" width="4.28515625" customWidth="1"/>
    <col min="12" max="15" width="10.7109375" customWidth="1"/>
  </cols>
  <sheetData>
    <row r="1" spans="1:15" ht="33.75" customHeight="1" x14ac:dyDescent="0.2">
      <c r="A1" s="72" t="s">
        <v>34</v>
      </c>
      <c r="B1" s="744" t="s">
        <v>40</v>
      </c>
      <c r="C1" s="745"/>
      <c r="D1" s="745"/>
      <c r="E1" s="745"/>
      <c r="F1" s="745"/>
      <c r="G1" s="745"/>
      <c r="H1" s="745"/>
      <c r="I1" s="745"/>
      <c r="J1" s="746"/>
    </row>
    <row r="2" spans="1:15" ht="23.25" customHeight="1" x14ac:dyDescent="0.2">
      <c r="A2" s="4"/>
      <c r="B2" s="80" t="s">
        <v>38</v>
      </c>
      <c r="C2" s="81"/>
      <c r="D2" s="728" t="s">
        <v>44</v>
      </c>
      <c r="E2" s="729"/>
      <c r="F2" s="729"/>
      <c r="G2" s="729"/>
      <c r="H2" s="729"/>
      <c r="I2" s="729"/>
      <c r="J2" s="730"/>
      <c r="O2" s="2"/>
    </row>
    <row r="3" spans="1:15" ht="23.25" customHeight="1" x14ac:dyDescent="0.2">
      <c r="A3" s="4"/>
      <c r="B3" s="82" t="s">
        <v>43</v>
      </c>
      <c r="C3" s="83"/>
      <c r="D3" s="757" t="s">
        <v>41</v>
      </c>
      <c r="E3" s="758"/>
      <c r="F3" s="758"/>
      <c r="G3" s="758"/>
      <c r="H3" s="758"/>
      <c r="I3" s="758"/>
      <c r="J3" s="759"/>
    </row>
    <row r="4" spans="1:15" ht="23.25" hidden="1" customHeight="1" x14ac:dyDescent="0.2">
      <c r="A4" s="4"/>
      <c r="B4" s="84" t="s">
        <v>42</v>
      </c>
      <c r="C4" s="85"/>
      <c r="D4" s="86"/>
      <c r="E4" s="86"/>
      <c r="F4" s="87"/>
      <c r="G4" s="88"/>
      <c r="H4" s="87"/>
      <c r="I4" s="88"/>
      <c r="J4" s="89"/>
    </row>
    <row r="5" spans="1:15" ht="24" customHeight="1" x14ac:dyDescent="0.2">
      <c r="A5" s="4"/>
      <c r="B5" s="46" t="s">
        <v>19</v>
      </c>
      <c r="C5" s="5"/>
      <c r="D5" s="90" t="s">
        <v>45</v>
      </c>
      <c r="E5" s="26"/>
      <c r="F5" s="26"/>
      <c r="G5" s="26"/>
      <c r="H5" s="28" t="s">
        <v>31</v>
      </c>
      <c r="I5" s="90" t="s">
        <v>49</v>
      </c>
      <c r="J5" s="11"/>
    </row>
    <row r="6" spans="1:15" ht="15.75" customHeight="1" x14ac:dyDescent="0.2">
      <c r="A6" s="4"/>
      <c r="B6" s="40"/>
      <c r="C6" s="26"/>
      <c r="D6" s="90" t="s">
        <v>46</v>
      </c>
      <c r="E6" s="26"/>
      <c r="F6" s="26"/>
      <c r="G6" s="26"/>
      <c r="H6" s="28" t="s">
        <v>32</v>
      </c>
      <c r="I6" s="90" t="s">
        <v>50</v>
      </c>
      <c r="J6" s="11"/>
    </row>
    <row r="7" spans="1:15" ht="15.75" customHeight="1" x14ac:dyDescent="0.2">
      <c r="A7" s="4"/>
      <c r="B7" s="41"/>
      <c r="C7" s="91" t="s">
        <v>48</v>
      </c>
      <c r="D7" s="79" t="s">
        <v>47</v>
      </c>
      <c r="E7" s="33"/>
      <c r="F7" s="33"/>
      <c r="G7" s="33"/>
      <c r="H7" s="35"/>
      <c r="I7" s="33"/>
      <c r="J7" s="50"/>
    </row>
    <row r="8" spans="1:15" ht="24" hidden="1" customHeight="1" x14ac:dyDescent="0.2">
      <c r="A8" s="4"/>
      <c r="B8" s="46" t="s">
        <v>18</v>
      </c>
      <c r="C8" s="5"/>
      <c r="D8" s="34"/>
      <c r="E8" s="5"/>
      <c r="F8" s="5"/>
      <c r="G8" s="44"/>
      <c r="H8" s="28" t="s">
        <v>31</v>
      </c>
      <c r="I8" s="32"/>
      <c r="J8" s="11"/>
    </row>
    <row r="9" spans="1:15" ht="15.75" hidden="1" customHeight="1" x14ac:dyDescent="0.2">
      <c r="A9" s="4"/>
      <c r="B9" s="4"/>
      <c r="C9" s="5"/>
      <c r="D9" s="34"/>
      <c r="E9" s="5"/>
      <c r="F9" s="5"/>
      <c r="G9" s="44"/>
      <c r="H9" s="28" t="s">
        <v>32</v>
      </c>
      <c r="I9" s="32"/>
      <c r="J9" s="11"/>
    </row>
    <row r="10" spans="1:15" ht="15.75" hidden="1" customHeight="1" x14ac:dyDescent="0.2">
      <c r="A10" s="4"/>
      <c r="B10" s="51"/>
      <c r="C10" s="27"/>
      <c r="D10" s="45"/>
      <c r="E10" s="54"/>
      <c r="F10" s="54"/>
      <c r="G10" s="52"/>
      <c r="H10" s="52"/>
      <c r="I10" s="53"/>
      <c r="J10" s="50"/>
    </row>
    <row r="11" spans="1:15" ht="24" customHeight="1" x14ac:dyDescent="0.2">
      <c r="A11" s="665"/>
      <c r="B11" s="666" t="s">
        <v>725</v>
      </c>
      <c r="D11" s="736"/>
      <c r="E11" s="736"/>
      <c r="F11" s="736"/>
      <c r="G11" s="736"/>
      <c r="H11" s="667" t="s">
        <v>31</v>
      </c>
      <c r="I11" s="668"/>
      <c r="J11" s="669"/>
    </row>
    <row r="12" spans="1:15" ht="15.75" customHeight="1" x14ac:dyDescent="0.2">
      <c r="A12" s="665"/>
      <c r="B12" s="670"/>
      <c r="C12" s="671"/>
      <c r="D12" s="755"/>
      <c r="E12" s="755"/>
      <c r="F12" s="755"/>
      <c r="G12" s="755"/>
      <c r="H12" s="667" t="s">
        <v>32</v>
      </c>
      <c r="I12" s="668"/>
      <c r="J12" s="669"/>
    </row>
    <row r="13" spans="1:15" ht="15.75" customHeight="1" x14ac:dyDescent="0.2">
      <c r="A13" s="665"/>
      <c r="B13" s="41"/>
      <c r="C13" s="672"/>
      <c r="D13" s="756"/>
      <c r="E13" s="756"/>
      <c r="F13" s="756"/>
      <c r="G13" s="756"/>
      <c r="H13" s="673"/>
      <c r="I13" s="33"/>
      <c r="J13" s="674"/>
    </row>
    <row r="14" spans="1:15" ht="24" customHeight="1" x14ac:dyDescent="0.2">
      <c r="A14" s="4"/>
      <c r="B14" s="65"/>
      <c r="C14" s="66"/>
      <c r="D14" s="67"/>
      <c r="E14" s="68"/>
      <c r="F14" s="68"/>
      <c r="G14" s="68"/>
      <c r="H14" s="69"/>
      <c r="I14" s="68"/>
      <c r="J14" s="70"/>
    </row>
    <row r="15" spans="1:15" ht="32.25" customHeight="1" x14ac:dyDescent="0.2">
      <c r="A15" s="4"/>
      <c r="B15" s="51" t="s">
        <v>29</v>
      </c>
      <c r="C15" s="71"/>
      <c r="D15" s="52"/>
      <c r="E15" s="735"/>
      <c r="F15" s="735"/>
      <c r="G15" s="753"/>
      <c r="H15" s="753"/>
      <c r="I15" s="753" t="s">
        <v>26</v>
      </c>
      <c r="J15" s="754"/>
    </row>
    <row r="16" spans="1:15" ht="23.25" customHeight="1" x14ac:dyDescent="0.2">
      <c r="A16" s="138" t="s">
        <v>21</v>
      </c>
      <c r="B16" s="139" t="s">
        <v>21</v>
      </c>
      <c r="C16" s="57"/>
      <c r="D16" s="58"/>
      <c r="E16" s="731"/>
      <c r="F16" s="732"/>
      <c r="G16" s="731"/>
      <c r="H16" s="732"/>
      <c r="I16" s="733">
        <f>SUMIF(F47:F66,A16,I47:I66)+SUMIF(F47:F66,"PSU",I47:I66)</f>
        <v>0</v>
      </c>
      <c r="J16" s="734"/>
    </row>
    <row r="17" spans="1:10" ht="23.25" customHeight="1" x14ac:dyDescent="0.2">
      <c r="A17" s="138" t="s">
        <v>22</v>
      </c>
      <c r="B17" s="139" t="s">
        <v>22</v>
      </c>
      <c r="C17" s="57"/>
      <c r="D17" s="58"/>
      <c r="E17" s="731"/>
      <c r="F17" s="732"/>
      <c r="G17" s="731"/>
      <c r="H17" s="732"/>
      <c r="I17" s="733">
        <f>SUMIF(F47:F66,A17,I47:I66)</f>
        <v>0</v>
      </c>
      <c r="J17" s="734"/>
    </row>
    <row r="18" spans="1:10" ht="23.25" customHeight="1" x14ac:dyDescent="0.2">
      <c r="A18" s="138" t="s">
        <v>23</v>
      </c>
      <c r="B18" s="139" t="s">
        <v>23</v>
      </c>
      <c r="C18" s="57"/>
      <c r="D18" s="58"/>
      <c r="E18" s="731"/>
      <c r="F18" s="732"/>
      <c r="G18" s="731"/>
      <c r="H18" s="732"/>
      <c r="I18" s="733">
        <f>SUMIF(F47:F66,A18,I47:I66)</f>
        <v>0</v>
      </c>
      <c r="J18" s="734"/>
    </row>
    <row r="19" spans="1:10" ht="23.25" customHeight="1" x14ac:dyDescent="0.2">
      <c r="A19" s="138" t="s">
        <v>96</v>
      </c>
      <c r="B19" s="139" t="s">
        <v>24</v>
      </c>
      <c r="C19" s="57"/>
      <c r="D19" s="58"/>
      <c r="E19" s="731"/>
      <c r="F19" s="732"/>
      <c r="G19" s="731"/>
      <c r="H19" s="732"/>
      <c r="I19" s="733">
        <f>SUMIF(F47:F66,A19,I47:I66)</f>
        <v>0</v>
      </c>
      <c r="J19" s="734"/>
    </row>
    <row r="20" spans="1:10" ht="23.25" customHeight="1" x14ac:dyDescent="0.2">
      <c r="A20" s="138" t="s">
        <v>97</v>
      </c>
      <c r="B20" s="139" t="s">
        <v>25</v>
      </c>
      <c r="C20" s="57"/>
      <c r="D20" s="58"/>
      <c r="E20" s="731"/>
      <c r="F20" s="732"/>
      <c r="G20" s="731"/>
      <c r="H20" s="732"/>
      <c r="I20" s="733">
        <f>SUMIF(F47:F66,A20,I47:I66)</f>
        <v>0</v>
      </c>
      <c r="J20" s="734"/>
    </row>
    <row r="21" spans="1:10" ht="23.25" customHeight="1" x14ac:dyDescent="0.2">
      <c r="A21" s="4"/>
      <c r="B21" s="73" t="s">
        <v>26</v>
      </c>
      <c r="C21" s="74"/>
      <c r="D21" s="75"/>
      <c r="E21" s="742"/>
      <c r="F21" s="751"/>
      <c r="G21" s="742"/>
      <c r="H21" s="751"/>
      <c r="I21" s="742">
        <f>SUM(I16:J20)</f>
        <v>0</v>
      </c>
      <c r="J21" s="743"/>
    </row>
    <row r="22" spans="1:10" ht="33" customHeight="1" x14ac:dyDescent="0.2">
      <c r="A22" s="4"/>
      <c r="B22" s="64" t="s">
        <v>30</v>
      </c>
      <c r="C22" s="57"/>
      <c r="D22" s="58"/>
      <c r="E22" s="63"/>
      <c r="F22" s="60"/>
      <c r="G22" s="49"/>
      <c r="H22" s="49"/>
      <c r="I22" s="49"/>
      <c r="J22" s="61"/>
    </row>
    <row r="23" spans="1:10" ht="23.25" customHeight="1" x14ac:dyDescent="0.2">
      <c r="A23" s="4"/>
      <c r="B23" s="56" t="s">
        <v>11</v>
      </c>
      <c r="C23" s="57"/>
      <c r="D23" s="58"/>
      <c r="E23" s="59">
        <v>15</v>
      </c>
      <c r="F23" s="60" t="s">
        <v>0</v>
      </c>
      <c r="G23" s="740">
        <f>ZakladDPHSniVypocet</f>
        <v>0</v>
      </c>
      <c r="H23" s="741"/>
      <c r="I23" s="741"/>
      <c r="J23" s="61" t="str">
        <f t="shared" ref="J23:J28" si="0">Mena</f>
        <v>CZK</v>
      </c>
    </row>
    <row r="24" spans="1:10" ht="23.25" customHeight="1" x14ac:dyDescent="0.2">
      <c r="A24" s="4"/>
      <c r="B24" s="56" t="s">
        <v>12</v>
      </c>
      <c r="C24" s="57"/>
      <c r="D24" s="58"/>
      <c r="E24" s="59">
        <f>SazbaDPH1</f>
        <v>15</v>
      </c>
      <c r="F24" s="60" t="s">
        <v>0</v>
      </c>
      <c r="G24" s="738">
        <f>ZakladDPHSni*SazbaDPH1/100</f>
        <v>0</v>
      </c>
      <c r="H24" s="739"/>
      <c r="I24" s="739"/>
      <c r="J24" s="61" t="str">
        <f t="shared" si="0"/>
        <v>CZK</v>
      </c>
    </row>
    <row r="25" spans="1:10" ht="23.25" customHeight="1" x14ac:dyDescent="0.2">
      <c r="A25" s="4"/>
      <c r="B25" s="56" t="s">
        <v>13</v>
      </c>
      <c r="C25" s="57"/>
      <c r="D25" s="58"/>
      <c r="E25" s="59">
        <v>21</v>
      </c>
      <c r="F25" s="60" t="s">
        <v>0</v>
      </c>
      <c r="G25" s="740">
        <f>ZakladDPHZaklVypocet</f>
        <v>0</v>
      </c>
      <c r="H25" s="741"/>
      <c r="I25" s="741"/>
      <c r="J25" s="61" t="str">
        <f t="shared" si="0"/>
        <v>CZK</v>
      </c>
    </row>
    <row r="26" spans="1:10" ht="23.25" customHeight="1" x14ac:dyDescent="0.2">
      <c r="A26" s="4"/>
      <c r="B26" s="48" t="s">
        <v>14</v>
      </c>
      <c r="C26" s="22"/>
      <c r="D26" s="18"/>
      <c r="E26" s="42">
        <f>SazbaDPH2</f>
        <v>21</v>
      </c>
      <c r="F26" s="43" t="s">
        <v>0</v>
      </c>
      <c r="G26" s="747">
        <f>ZakladDPHZakl*SazbaDPH2/100</f>
        <v>0</v>
      </c>
      <c r="H26" s="748"/>
      <c r="I26" s="748"/>
      <c r="J26" s="55" t="str">
        <f t="shared" si="0"/>
        <v>CZK</v>
      </c>
    </row>
    <row r="27" spans="1:10" ht="23.25" customHeight="1" thickBot="1" x14ac:dyDescent="0.25">
      <c r="A27" s="4"/>
      <c r="B27" s="47" t="s">
        <v>4</v>
      </c>
      <c r="C27" s="20"/>
      <c r="D27" s="23"/>
      <c r="E27" s="20"/>
      <c r="F27" s="21"/>
      <c r="G27" s="749">
        <f>0</f>
        <v>0</v>
      </c>
      <c r="H27" s="749"/>
      <c r="I27" s="749"/>
      <c r="J27" s="62" t="str">
        <f t="shared" si="0"/>
        <v>CZK</v>
      </c>
    </row>
    <row r="28" spans="1:10" ht="27.75" hidden="1" customHeight="1" thickBot="1" x14ac:dyDescent="0.25">
      <c r="A28" s="4"/>
      <c r="B28" s="111" t="s">
        <v>20</v>
      </c>
      <c r="C28" s="112"/>
      <c r="D28" s="112"/>
      <c r="E28" s="113"/>
      <c r="F28" s="114"/>
      <c r="G28" s="750">
        <v>1458224.19</v>
      </c>
      <c r="H28" s="752"/>
      <c r="I28" s="752"/>
      <c r="J28" s="115" t="str">
        <f t="shared" si="0"/>
        <v>CZK</v>
      </c>
    </row>
    <row r="29" spans="1:10" ht="27.75" customHeight="1" thickBot="1" x14ac:dyDescent="0.25">
      <c r="A29" s="4"/>
      <c r="B29" s="111" t="s">
        <v>33</v>
      </c>
      <c r="C29" s="116"/>
      <c r="D29" s="116"/>
      <c r="E29" s="116"/>
      <c r="F29" s="116"/>
      <c r="G29" s="750">
        <f>ZakladDPHSni+DPHSni+ZakladDPHZakl+DPHZakl+Zaokrouhleni</f>
        <v>0</v>
      </c>
      <c r="H29" s="750"/>
      <c r="I29" s="750"/>
      <c r="J29" s="117" t="s">
        <v>53</v>
      </c>
    </row>
    <row r="30" spans="1:10" ht="12.75" customHeight="1" x14ac:dyDescent="0.2">
      <c r="A30" s="4"/>
      <c r="B30" s="4"/>
      <c r="C30" s="5"/>
      <c r="D30" s="5"/>
      <c r="E30" s="5"/>
      <c r="F30" s="5"/>
      <c r="G30" s="44"/>
      <c r="H30" s="5"/>
      <c r="I30" s="44"/>
      <c r="J30" s="12"/>
    </row>
    <row r="31" spans="1:10" ht="30" customHeight="1" x14ac:dyDescent="0.2">
      <c r="A31" s="4"/>
      <c r="B31" s="4"/>
      <c r="C31" s="5"/>
      <c r="D31" s="5"/>
      <c r="E31" s="5"/>
      <c r="F31" s="5"/>
      <c r="G31" s="44"/>
      <c r="H31" s="5"/>
      <c r="I31" s="44"/>
      <c r="J31" s="12"/>
    </row>
    <row r="32" spans="1:10" ht="18.75" customHeight="1" x14ac:dyDescent="0.2">
      <c r="A32" s="4"/>
      <c r="B32" s="24"/>
      <c r="C32" s="19" t="s">
        <v>10</v>
      </c>
      <c r="D32" s="38"/>
      <c r="E32" s="38"/>
      <c r="F32" s="19" t="s">
        <v>9</v>
      </c>
      <c r="G32" s="38"/>
      <c r="H32" s="39">
        <f ca="1">TODAY()</f>
        <v>44299</v>
      </c>
      <c r="I32" s="38"/>
      <c r="J32" s="12"/>
    </row>
    <row r="33" spans="1:10" ht="47.25" customHeight="1" x14ac:dyDescent="0.2">
      <c r="A33" s="4"/>
      <c r="B33" s="4"/>
      <c r="C33" s="5"/>
      <c r="D33" s="5"/>
      <c r="E33" s="5"/>
      <c r="F33" s="5"/>
      <c r="G33" s="44"/>
      <c r="H33" s="5"/>
      <c r="I33" s="44"/>
      <c r="J33" s="12"/>
    </row>
    <row r="34" spans="1:10" s="36" customFormat="1" ht="18.75" customHeight="1" x14ac:dyDescent="0.2">
      <c r="A34" s="29"/>
      <c r="B34" s="29"/>
      <c r="C34" s="30"/>
      <c r="D34" s="25"/>
      <c r="E34" s="25"/>
      <c r="F34" s="30"/>
      <c r="G34" s="31"/>
      <c r="H34" s="25"/>
      <c r="I34" s="31"/>
      <c r="J34" s="37"/>
    </row>
    <row r="35" spans="1:10" ht="12.75" customHeight="1" x14ac:dyDescent="0.2">
      <c r="A35" s="4"/>
      <c r="B35" s="4"/>
      <c r="C35" s="5"/>
      <c r="D35" s="737" t="s">
        <v>2</v>
      </c>
      <c r="E35" s="737"/>
      <c r="F35" s="5"/>
      <c r="G35" s="44"/>
      <c r="H35" s="13" t="s">
        <v>3</v>
      </c>
      <c r="I35" s="44"/>
      <c r="J35" s="12"/>
    </row>
    <row r="36" spans="1:10" ht="13.5" customHeight="1" thickBot="1" x14ac:dyDescent="0.25">
      <c r="A36" s="14"/>
      <c r="B36" s="14"/>
      <c r="C36" s="15"/>
      <c r="D36" s="15"/>
      <c r="E36" s="15"/>
      <c r="F36" s="15"/>
      <c r="G36" s="16"/>
      <c r="H36" s="15"/>
      <c r="I36" s="16"/>
      <c r="J36" s="17"/>
    </row>
    <row r="37" spans="1:10" ht="27" hidden="1" customHeight="1" x14ac:dyDescent="0.25">
      <c r="B37" s="76" t="s">
        <v>15</v>
      </c>
      <c r="C37" s="3"/>
      <c r="D37" s="3"/>
      <c r="E37" s="3"/>
      <c r="F37" s="103"/>
      <c r="G37" s="103"/>
      <c r="H37" s="103"/>
      <c r="I37" s="103"/>
      <c r="J37" s="3"/>
    </row>
    <row r="38" spans="1:10" ht="25.5" hidden="1" customHeight="1" x14ac:dyDescent="0.2">
      <c r="A38" s="95" t="s">
        <v>35</v>
      </c>
      <c r="B38" s="97" t="s">
        <v>16</v>
      </c>
      <c r="C38" s="98" t="s">
        <v>5</v>
      </c>
      <c r="D38" s="99"/>
      <c r="E38" s="99"/>
      <c r="F38" s="104" t="str">
        <f>B23</f>
        <v>Základ pro sníženou DPH</v>
      </c>
      <c r="G38" s="104" t="str">
        <f>B25</f>
        <v>Základ pro základní DPH</v>
      </c>
      <c r="H38" s="105" t="s">
        <v>17</v>
      </c>
      <c r="I38" s="105" t="s">
        <v>1</v>
      </c>
      <c r="J38" s="100" t="s">
        <v>0</v>
      </c>
    </row>
    <row r="39" spans="1:10" ht="25.5" hidden="1" customHeight="1" x14ac:dyDescent="0.2">
      <c r="A39" s="95">
        <v>1</v>
      </c>
      <c r="B39" s="101" t="s">
        <v>51</v>
      </c>
      <c r="C39" s="719" t="s">
        <v>44</v>
      </c>
      <c r="D39" s="720"/>
      <c r="E39" s="720"/>
      <c r="F39" s="106">
        <f>'Rozpočet Pol'!AC233</f>
        <v>0</v>
      </c>
      <c r="G39" s="107">
        <f>'Rozpočet Pol'!AD233</f>
        <v>0</v>
      </c>
      <c r="H39" s="706">
        <f>(F39*SazbaDPH1/100)+(G39*SazbaDPH2/100)</f>
        <v>0</v>
      </c>
      <c r="I39" s="108">
        <f>F39+G39+H39</f>
        <v>0</v>
      </c>
      <c r="J39" s="102" t="str">
        <f>IF(CenaCelkemVypocet=0,"",I39/CenaCelkemVypocet*100)</f>
        <v/>
      </c>
    </row>
    <row r="40" spans="1:10" ht="25.5" hidden="1" customHeight="1" x14ac:dyDescent="0.2">
      <c r="A40" s="95"/>
      <c r="B40" s="721" t="s">
        <v>52</v>
      </c>
      <c r="C40" s="722"/>
      <c r="D40" s="722"/>
      <c r="E40" s="723"/>
      <c r="F40" s="109">
        <f>SUMIF(A39:A39,"=1",F39:F39)</f>
        <v>0</v>
      </c>
      <c r="G40" s="110">
        <f>SUMIF(A39:A39,"=1",G39:G39)</f>
        <v>0</v>
      </c>
      <c r="H40" s="110">
        <f>SUMIF(A39:A39,"=1",H39:H39)</f>
        <v>0</v>
      </c>
      <c r="I40" s="110">
        <f>SUMIF(A39:A39,"=1",I39:I39)</f>
        <v>0</v>
      </c>
      <c r="J40" s="96">
        <f>SUMIF(A39:A39,"=1",J39:J39)</f>
        <v>0</v>
      </c>
    </row>
    <row r="44" spans="1:10" ht="15.75" x14ac:dyDescent="0.25">
      <c r="B44" s="118" t="s">
        <v>54</v>
      </c>
    </row>
    <row r="46" spans="1:10" ht="25.5" customHeight="1" x14ac:dyDescent="0.2">
      <c r="A46" s="119"/>
      <c r="B46" s="123" t="s">
        <v>16</v>
      </c>
      <c r="C46" s="123" t="s">
        <v>5</v>
      </c>
      <c r="D46" s="124"/>
      <c r="E46" s="124"/>
      <c r="F46" s="127" t="s">
        <v>55</v>
      </c>
      <c r="G46" s="127"/>
      <c r="H46" s="127"/>
      <c r="I46" s="724" t="s">
        <v>26</v>
      </c>
      <c r="J46" s="724"/>
    </row>
    <row r="47" spans="1:10" ht="25.5" customHeight="1" x14ac:dyDescent="0.2">
      <c r="A47" s="120"/>
      <c r="B47" s="128" t="s">
        <v>56</v>
      </c>
      <c r="C47" s="726" t="s">
        <v>57</v>
      </c>
      <c r="D47" s="727"/>
      <c r="E47" s="727"/>
      <c r="F47" s="130" t="s">
        <v>21</v>
      </c>
      <c r="G47" s="131"/>
      <c r="H47" s="131"/>
      <c r="I47" s="725">
        <f>'Rozpočet Pol'!G8</f>
        <v>0</v>
      </c>
      <c r="J47" s="725"/>
    </row>
    <row r="48" spans="1:10" ht="25.5" customHeight="1" x14ac:dyDescent="0.2">
      <c r="A48" s="120"/>
      <c r="B48" s="122" t="s">
        <v>58</v>
      </c>
      <c r="C48" s="714" t="s">
        <v>59</v>
      </c>
      <c r="D48" s="715"/>
      <c r="E48" s="715"/>
      <c r="F48" s="132" t="s">
        <v>21</v>
      </c>
      <c r="G48" s="133"/>
      <c r="H48" s="133"/>
      <c r="I48" s="713">
        <f>'Rozpočet Pol'!G44</f>
        <v>0</v>
      </c>
      <c r="J48" s="713"/>
    </row>
    <row r="49" spans="1:10" ht="25.5" customHeight="1" x14ac:dyDescent="0.2">
      <c r="A49" s="120"/>
      <c r="B49" s="122" t="s">
        <v>60</v>
      </c>
      <c r="C49" s="714" t="s">
        <v>61</v>
      </c>
      <c r="D49" s="715"/>
      <c r="E49" s="715"/>
      <c r="F49" s="132" t="s">
        <v>21</v>
      </c>
      <c r="G49" s="133"/>
      <c r="H49" s="133"/>
      <c r="I49" s="713">
        <f>'Rozpočet Pol'!G46</f>
        <v>0</v>
      </c>
      <c r="J49" s="713"/>
    </row>
    <row r="50" spans="1:10" ht="25.5" customHeight="1" x14ac:dyDescent="0.2">
      <c r="A50" s="120"/>
      <c r="B50" s="122" t="s">
        <v>62</v>
      </c>
      <c r="C50" s="714" t="s">
        <v>63</v>
      </c>
      <c r="D50" s="715"/>
      <c r="E50" s="715"/>
      <c r="F50" s="132" t="s">
        <v>21</v>
      </c>
      <c r="G50" s="133"/>
      <c r="H50" s="133"/>
      <c r="I50" s="713">
        <f>'Rozpočet Pol'!G67</f>
        <v>0</v>
      </c>
      <c r="J50" s="713"/>
    </row>
    <row r="51" spans="1:10" ht="25.5" customHeight="1" x14ac:dyDescent="0.2">
      <c r="A51" s="120"/>
      <c r="B51" s="122" t="s">
        <v>64</v>
      </c>
      <c r="C51" s="714" t="s">
        <v>65</v>
      </c>
      <c r="D51" s="715"/>
      <c r="E51" s="715"/>
      <c r="F51" s="132" t="s">
        <v>21</v>
      </c>
      <c r="G51" s="133"/>
      <c r="H51" s="133"/>
      <c r="I51" s="713">
        <f>'Rozpočet Pol'!G80</f>
        <v>0</v>
      </c>
      <c r="J51" s="713"/>
    </row>
    <row r="52" spans="1:10" ht="25.5" customHeight="1" x14ac:dyDescent="0.2">
      <c r="A52" s="120"/>
      <c r="B52" s="122" t="s">
        <v>66</v>
      </c>
      <c r="C52" s="714" t="s">
        <v>67</v>
      </c>
      <c r="D52" s="715"/>
      <c r="E52" s="715"/>
      <c r="F52" s="132" t="s">
        <v>21</v>
      </c>
      <c r="G52" s="133"/>
      <c r="H52" s="133"/>
      <c r="I52" s="713">
        <f>'Rozpočet Pol'!G94</f>
        <v>0</v>
      </c>
      <c r="J52" s="713"/>
    </row>
    <row r="53" spans="1:10" ht="25.5" customHeight="1" x14ac:dyDescent="0.2">
      <c r="A53" s="120"/>
      <c r="B53" s="122" t="s">
        <v>68</v>
      </c>
      <c r="C53" s="714" t="s">
        <v>69</v>
      </c>
      <c r="D53" s="715"/>
      <c r="E53" s="715"/>
      <c r="F53" s="132" t="s">
        <v>21</v>
      </c>
      <c r="G53" s="133"/>
      <c r="H53" s="133"/>
      <c r="I53" s="713">
        <f>'Rozpočet Pol'!G101</f>
        <v>0</v>
      </c>
      <c r="J53" s="713"/>
    </row>
    <row r="54" spans="1:10" ht="25.5" customHeight="1" x14ac:dyDescent="0.2">
      <c r="A54" s="120"/>
      <c r="B54" s="122" t="s">
        <v>70</v>
      </c>
      <c r="C54" s="714" t="s">
        <v>71</v>
      </c>
      <c r="D54" s="715"/>
      <c r="E54" s="715"/>
      <c r="F54" s="132" t="s">
        <v>21</v>
      </c>
      <c r="G54" s="133"/>
      <c r="H54" s="133"/>
      <c r="I54" s="713">
        <f>'Rozpočet Pol'!G104</f>
        <v>0</v>
      </c>
      <c r="J54" s="713"/>
    </row>
    <row r="55" spans="1:10" ht="25.5" customHeight="1" x14ac:dyDescent="0.2">
      <c r="A55" s="120"/>
      <c r="B55" s="122" t="s">
        <v>72</v>
      </c>
      <c r="C55" s="714" t="s">
        <v>73</v>
      </c>
      <c r="D55" s="715"/>
      <c r="E55" s="715"/>
      <c r="F55" s="132" t="s">
        <v>21</v>
      </c>
      <c r="G55" s="133"/>
      <c r="H55" s="133"/>
      <c r="I55" s="713">
        <f>'Rozpočet Pol'!G108</f>
        <v>0</v>
      </c>
      <c r="J55" s="713"/>
    </row>
    <row r="56" spans="1:10" ht="25.5" customHeight="1" x14ac:dyDescent="0.2">
      <c r="A56" s="120"/>
      <c r="B56" s="122" t="s">
        <v>74</v>
      </c>
      <c r="C56" s="714" t="s">
        <v>75</v>
      </c>
      <c r="D56" s="715"/>
      <c r="E56" s="715"/>
      <c r="F56" s="132" t="s">
        <v>21</v>
      </c>
      <c r="G56" s="133"/>
      <c r="H56" s="133"/>
      <c r="I56" s="713">
        <f>'Rozpočet Pol'!G118</f>
        <v>0</v>
      </c>
      <c r="J56" s="713"/>
    </row>
    <row r="57" spans="1:10" ht="25.5" customHeight="1" x14ac:dyDescent="0.2">
      <c r="A57" s="120"/>
      <c r="B57" s="122" t="s">
        <v>76</v>
      </c>
      <c r="C57" s="714" t="s">
        <v>77</v>
      </c>
      <c r="D57" s="715"/>
      <c r="E57" s="715"/>
      <c r="F57" s="132" t="s">
        <v>21</v>
      </c>
      <c r="G57" s="133"/>
      <c r="H57" s="133"/>
      <c r="I57" s="713">
        <f>'Rozpočet Pol'!G144</f>
        <v>0</v>
      </c>
      <c r="J57" s="713"/>
    </row>
    <row r="58" spans="1:10" ht="25.5" customHeight="1" x14ac:dyDescent="0.2">
      <c r="A58" s="120"/>
      <c r="B58" s="122" t="s">
        <v>78</v>
      </c>
      <c r="C58" s="714" t="s">
        <v>79</v>
      </c>
      <c r="D58" s="715"/>
      <c r="E58" s="715"/>
      <c r="F58" s="132" t="s">
        <v>21</v>
      </c>
      <c r="G58" s="133"/>
      <c r="H58" s="133"/>
      <c r="I58" s="713">
        <f>'Rozpočet Pol'!G148</f>
        <v>0</v>
      </c>
      <c r="J58" s="713"/>
    </row>
    <row r="59" spans="1:10" ht="25.5" customHeight="1" x14ac:dyDescent="0.2">
      <c r="A59" s="120"/>
      <c r="B59" s="122" t="s">
        <v>80</v>
      </c>
      <c r="C59" s="714" t="s">
        <v>81</v>
      </c>
      <c r="D59" s="715"/>
      <c r="E59" s="715"/>
      <c r="F59" s="132" t="s">
        <v>22</v>
      </c>
      <c r="G59" s="133"/>
      <c r="H59" s="133"/>
      <c r="I59" s="713">
        <f>'Rozpočet Pol'!G161</f>
        <v>0</v>
      </c>
      <c r="J59" s="713"/>
    </row>
    <row r="60" spans="1:10" ht="25.5" customHeight="1" x14ac:dyDescent="0.2">
      <c r="A60" s="120"/>
      <c r="B60" s="122" t="s">
        <v>82</v>
      </c>
      <c r="C60" s="714" t="s">
        <v>83</v>
      </c>
      <c r="D60" s="715"/>
      <c r="E60" s="715"/>
      <c r="F60" s="132" t="s">
        <v>22</v>
      </c>
      <c r="G60" s="133"/>
      <c r="H60" s="133"/>
      <c r="I60" s="713">
        <f>'Rozpočet Pol'!G164</f>
        <v>0</v>
      </c>
      <c r="J60" s="713"/>
    </row>
    <row r="61" spans="1:10" ht="25.5" customHeight="1" x14ac:dyDescent="0.2">
      <c r="A61" s="120"/>
      <c r="B61" s="122" t="s">
        <v>84</v>
      </c>
      <c r="C61" s="714" t="s">
        <v>85</v>
      </c>
      <c r="D61" s="715"/>
      <c r="E61" s="715"/>
      <c r="F61" s="132" t="s">
        <v>22</v>
      </c>
      <c r="G61" s="133"/>
      <c r="H61" s="133"/>
      <c r="I61" s="713">
        <f>'Rozpočet Pol'!G192</f>
        <v>0</v>
      </c>
      <c r="J61" s="713"/>
    </row>
    <row r="62" spans="1:10" ht="25.5" customHeight="1" x14ac:dyDescent="0.2">
      <c r="A62" s="120"/>
      <c r="B62" s="122" t="s">
        <v>86</v>
      </c>
      <c r="C62" s="714" t="s">
        <v>87</v>
      </c>
      <c r="D62" s="715"/>
      <c r="E62" s="715"/>
      <c r="F62" s="132" t="s">
        <v>22</v>
      </c>
      <c r="G62" s="133"/>
      <c r="H62" s="133"/>
      <c r="I62" s="713">
        <f>'Rozpočet Pol'!G211</f>
        <v>0</v>
      </c>
      <c r="J62" s="713"/>
    </row>
    <row r="63" spans="1:10" ht="25.5" customHeight="1" x14ac:dyDescent="0.2">
      <c r="A63" s="120"/>
      <c r="B63" s="122" t="s">
        <v>88</v>
      </c>
      <c r="C63" s="714" t="s">
        <v>89</v>
      </c>
      <c r="D63" s="715"/>
      <c r="E63" s="715"/>
      <c r="F63" s="132" t="s">
        <v>22</v>
      </c>
      <c r="G63" s="133"/>
      <c r="H63" s="133"/>
      <c r="I63" s="713">
        <f>'Rozpočet Pol'!G214</f>
        <v>0</v>
      </c>
      <c r="J63" s="713"/>
    </row>
    <row r="64" spans="1:10" ht="25.5" customHeight="1" x14ac:dyDescent="0.2">
      <c r="A64" s="120"/>
      <c r="B64" s="122" t="s">
        <v>90</v>
      </c>
      <c r="C64" s="714" t="s">
        <v>91</v>
      </c>
      <c r="D64" s="715"/>
      <c r="E64" s="715"/>
      <c r="F64" s="132" t="s">
        <v>22</v>
      </c>
      <c r="G64" s="133"/>
      <c r="H64" s="133"/>
      <c r="I64" s="713">
        <f>'Rozpočet Pol'!G219</f>
        <v>0</v>
      </c>
      <c r="J64" s="713"/>
    </row>
    <row r="65" spans="1:10" ht="25.5" customHeight="1" x14ac:dyDescent="0.2">
      <c r="A65" s="120"/>
      <c r="B65" s="122" t="s">
        <v>92</v>
      </c>
      <c r="C65" s="714" t="s">
        <v>93</v>
      </c>
      <c r="D65" s="715"/>
      <c r="E65" s="715"/>
      <c r="F65" s="132" t="s">
        <v>22</v>
      </c>
      <c r="G65" s="133"/>
      <c r="H65" s="133"/>
      <c r="I65" s="713">
        <f>'Rozpočet Pol'!G224</f>
        <v>0</v>
      </c>
      <c r="J65" s="713"/>
    </row>
    <row r="66" spans="1:10" ht="25.5" customHeight="1" x14ac:dyDescent="0.2">
      <c r="A66" s="120"/>
      <c r="B66" s="129" t="s">
        <v>94</v>
      </c>
      <c r="C66" s="717" t="s">
        <v>95</v>
      </c>
      <c r="D66" s="718"/>
      <c r="E66" s="718"/>
      <c r="F66" s="134" t="s">
        <v>22</v>
      </c>
      <c r="G66" s="135"/>
      <c r="H66" s="135"/>
      <c r="I66" s="716">
        <f>'Rozpočet Pol'!G228</f>
        <v>0</v>
      </c>
      <c r="J66" s="716"/>
    </row>
    <row r="67" spans="1:10" ht="25.5" customHeight="1" x14ac:dyDescent="0.2">
      <c r="A67" s="121"/>
      <c r="B67" s="125" t="s">
        <v>1</v>
      </c>
      <c r="C67" s="125"/>
      <c r="D67" s="126"/>
      <c r="E67" s="126"/>
      <c r="F67" s="136"/>
      <c r="G67" s="137"/>
      <c r="H67" s="137"/>
      <c r="I67" s="712">
        <f>SUM(I47:I66)</f>
        <v>0</v>
      </c>
      <c r="J67" s="712"/>
    </row>
    <row r="68" spans="1:10" x14ac:dyDescent="0.2">
      <c r="F68" s="93"/>
      <c r="G68" s="94"/>
      <c r="H68" s="93"/>
      <c r="I68" s="94"/>
      <c r="J68" s="94"/>
    </row>
    <row r="69" spans="1:10" x14ac:dyDescent="0.2">
      <c r="F69" s="93"/>
      <c r="G69" s="94"/>
      <c r="H69" s="93"/>
      <c r="I69" s="94"/>
      <c r="J69" s="94"/>
    </row>
    <row r="70" spans="1:10" x14ac:dyDescent="0.2">
      <c r="F70" s="93"/>
      <c r="G70" s="94"/>
      <c r="H70" s="93"/>
      <c r="I70" s="94"/>
      <c r="J70" s="94"/>
    </row>
  </sheetData>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79">
    <mergeCell ref="B1:J1"/>
    <mergeCell ref="G26:I26"/>
    <mergeCell ref="G27:I27"/>
    <mergeCell ref="G29:I29"/>
    <mergeCell ref="G25:I25"/>
    <mergeCell ref="I16:J16"/>
    <mergeCell ref="I19:J19"/>
    <mergeCell ref="E21:F21"/>
    <mergeCell ref="G21:H21"/>
    <mergeCell ref="G28:I28"/>
    <mergeCell ref="G15:H15"/>
    <mergeCell ref="I15:J15"/>
    <mergeCell ref="E16:F16"/>
    <mergeCell ref="D12:G12"/>
    <mergeCell ref="D13:G13"/>
    <mergeCell ref="D3:J3"/>
    <mergeCell ref="E20:F20"/>
    <mergeCell ref="I20:J20"/>
    <mergeCell ref="I21:J21"/>
    <mergeCell ref="G19:H19"/>
    <mergeCell ref="G20:H20"/>
    <mergeCell ref="I48:J48"/>
    <mergeCell ref="C48:E48"/>
    <mergeCell ref="D2:J2"/>
    <mergeCell ref="E17:F17"/>
    <mergeCell ref="G16:H16"/>
    <mergeCell ref="G17:H17"/>
    <mergeCell ref="G18:H18"/>
    <mergeCell ref="I17:J17"/>
    <mergeCell ref="I18:J18"/>
    <mergeCell ref="E18:F18"/>
    <mergeCell ref="E15:F15"/>
    <mergeCell ref="D11:G11"/>
    <mergeCell ref="D35:E35"/>
    <mergeCell ref="G24:I24"/>
    <mergeCell ref="G23:I23"/>
    <mergeCell ref="E19:F19"/>
    <mergeCell ref="C39:E39"/>
    <mergeCell ref="B40:E40"/>
    <mergeCell ref="I46:J46"/>
    <mergeCell ref="I47:J47"/>
    <mergeCell ref="C47:E47"/>
    <mergeCell ref="I49:J49"/>
    <mergeCell ref="C49:E49"/>
    <mergeCell ref="I50:J50"/>
    <mergeCell ref="C50:E50"/>
    <mergeCell ref="I51:J51"/>
    <mergeCell ref="C51:E51"/>
    <mergeCell ref="I52:J52"/>
    <mergeCell ref="C52:E52"/>
    <mergeCell ref="I53:J53"/>
    <mergeCell ref="C53:E53"/>
    <mergeCell ref="I54:J54"/>
    <mergeCell ref="C54:E54"/>
    <mergeCell ref="I55:J55"/>
    <mergeCell ref="C55:E55"/>
    <mergeCell ref="I56:J56"/>
    <mergeCell ref="C56:E56"/>
    <mergeCell ref="I57:J57"/>
    <mergeCell ref="C57:E57"/>
    <mergeCell ref="I58:J58"/>
    <mergeCell ref="C58:E58"/>
    <mergeCell ref="I59:J59"/>
    <mergeCell ref="C59:E59"/>
    <mergeCell ref="I60:J60"/>
    <mergeCell ref="C60:E60"/>
    <mergeCell ref="I61:J61"/>
    <mergeCell ref="C61:E61"/>
    <mergeCell ref="I62:J62"/>
    <mergeCell ref="C62:E62"/>
    <mergeCell ref="I63:J63"/>
    <mergeCell ref="C63:E63"/>
    <mergeCell ref="I67:J67"/>
    <mergeCell ref="I64:J64"/>
    <mergeCell ref="C64:E64"/>
    <mergeCell ref="I65:J65"/>
    <mergeCell ref="C65:E65"/>
    <mergeCell ref="I66:J66"/>
    <mergeCell ref="C66:E66"/>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CE,Tučné"RTS Stavitel +,  © RTS, a.s.&amp;R&amp;9Stránka &amp;P z &amp;N</oddFooter>
  </headerFooter>
  <rowBreaks count="1" manualBreakCount="1">
    <brk id="36" max="9" man="1"/>
  </rowBreaks>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selection activeCell="A5" sqref="A5:IV5"/>
    </sheetView>
  </sheetViews>
  <sheetFormatPr defaultRowHeight="12.75" x14ac:dyDescent="0.2"/>
  <cols>
    <col min="1" max="1" width="4.28515625" style="6" customWidth="1"/>
    <col min="2" max="2" width="14.42578125" style="6" customWidth="1"/>
    <col min="3" max="3" width="38.28515625" style="10" customWidth="1"/>
    <col min="4" max="4" width="4.5703125" style="6" customWidth="1"/>
    <col min="5" max="5" width="10.5703125" style="6" customWidth="1"/>
    <col min="6" max="6" width="9.85546875" style="6" customWidth="1"/>
    <col min="7" max="7" width="12.7109375" style="6" customWidth="1"/>
    <col min="8" max="16384" width="9.140625" style="6"/>
  </cols>
  <sheetData>
    <row r="1" spans="1:7" ht="15.75" x14ac:dyDescent="0.2">
      <c r="A1" s="760" t="s">
        <v>6</v>
      </c>
      <c r="B1" s="760"/>
      <c r="C1" s="761"/>
      <c r="D1" s="760"/>
      <c r="E1" s="760"/>
      <c r="F1" s="760"/>
      <c r="G1" s="760"/>
    </row>
    <row r="2" spans="1:7" ht="24.95" customHeight="1" x14ac:dyDescent="0.2">
      <c r="A2" s="78" t="s">
        <v>39</v>
      </c>
      <c r="B2" s="77"/>
      <c r="C2" s="762"/>
      <c r="D2" s="762"/>
      <c r="E2" s="762"/>
      <c r="F2" s="762"/>
      <c r="G2" s="763"/>
    </row>
    <row r="3" spans="1:7" ht="24.95" hidden="1" customHeight="1" x14ac:dyDescent="0.2">
      <c r="A3" s="78" t="s">
        <v>7</v>
      </c>
      <c r="B3" s="77"/>
      <c r="C3" s="762"/>
      <c r="D3" s="762"/>
      <c r="E3" s="762"/>
      <c r="F3" s="762"/>
      <c r="G3" s="763"/>
    </row>
    <row r="4" spans="1:7" ht="24.95" hidden="1" customHeight="1" x14ac:dyDescent="0.2">
      <c r="A4" s="78" t="s">
        <v>8</v>
      </c>
      <c r="B4" s="77"/>
      <c r="C4" s="762"/>
      <c r="D4" s="762"/>
      <c r="E4" s="762"/>
      <c r="F4" s="762"/>
      <c r="G4" s="763"/>
    </row>
    <row r="5" spans="1:7" hidden="1" x14ac:dyDescent="0.2">
      <c r="B5" s="7"/>
      <c r="C5" s="8"/>
      <c r="D5" s="9"/>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CE,Tučné"RTS Stavitel +,  © RTS, a.s.&amp;R&amp;"Arial,Obyčejné"Strana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243"/>
  <sheetViews>
    <sheetView topLeftCell="A159" zoomScaleNormal="100" workbookViewId="0">
      <selection activeCell="AR215" sqref="AR215"/>
    </sheetView>
  </sheetViews>
  <sheetFormatPr defaultRowHeight="12.75" outlineLevelRow="1" x14ac:dyDescent="0.2"/>
  <cols>
    <col min="1" max="1" width="4.28515625" customWidth="1"/>
    <col min="2" max="2" width="14.42578125" style="92" customWidth="1"/>
    <col min="3" max="3" width="38.28515625" style="92" customWidth="1"/>
    <col min="4" max="4" width="4.5703125" customWidth="1"/>
    <col min="5" max="5" width="10.5703125" customWidth="1"/>
    <col min="6" max="6" width="9.85546875" customWidth="1"/>
    <col min="7" max="7" width="12.7109375" customWidth="1"/>
    <col min="8" max="21" width="0" hidden="1" customWidth="1"/>
    <col min="22" max="22" width="8.28515625" customWidth="1"/>
    <col min="28" max="28" width="0" hidden="1" customWidth="1"/>
    <col min="29" max="36" width="9.140625" hidden="1" customWidth="1"/>
    <col min="37" max="39" width="9.140625" customWidth="1"/>
  </cols>
  <sheetData>
    <row r="1" spans="1:60" ht="15.75" customHeight="1" x14ac:dyDescent="0.25">
      <c r="A1" s="776" t="s">
        <v>6</v>
      </c>
      <c r="B1" s="776"/>
      <c r="C1" s="776"/>
      <c r="D1" s="776"/>
      <c r="E1" s="776"/>
      <c r="F1" s="776"/>
      <c r="G1" s="776"/>
      <c r="AE1" t="s">
        <v>99</v>
      </c>
    </row>
    <row r="2" spans="1:60" ht="24.95" customHeight="1" x14ac:dyDescent="0.2">
      <c r="A2" s="675" t="s">
        <v>98</v>
      </c>
      <c r="B2" s="676"/>
      <c r="C2" s="777" t="s">
        <v>44</v>
      </c>
      <c r="D2" s="778"/>
      <c r="E2" s="778"/>
      <c r="F2" s="778"/>
      <c r="G2" s="779"/>
      <c r="AE2" t="s">
        <v>100</v>
      </c>
    </row>
    <row r="3" spans="1:60" ht="24.95" customHeight="1" x14ac:dyDescent="0.2">
      <c r="A3" s="675" t="s">
        <v>7</v>
      </c>
      <c r="B3" s="676"/>
      <c r="C3" s="777" t="s">
        <v>41</v>
      </c>
      <c r="D3" s="778"/>
      <c r="E3" s="778"/>
      <c r="F3" s="778"/>
      <c r="G3" s="779"/>
      <c r="AE3" t="s">
        <v>101</v>
      </c>
    </row>
    <row r="4" spans="1:60" ht="24.95" hidden="1" customHeight="1" x14ac:dyDescent="0.2">
      <c r="A4" s="675" t="s">
        <v>8</v>
      </c>
      <c r="B4" s="676"/>
      <c r="C4" s="777"/>
      <c r="D4" s="778"/>
      <c r="E4" s="778"/>
      <c r="F4" s="778"/>
      <c r="G4" s="779"/>
      <c r="AE4" t="s">
        <v>102</v>
      </c>
    </row>
    <row r="5" spans="1:60" ht="12.75" hidden="1" customHeight="1" x14ac:dyDescent="0.2">
      <c r="A5" s="677" t="s">
        <v>103</v>
      </c>
      <c r="B5" s="678"/>
      <c r="C5" s="678"/>
      <c r="D5" s="679"/>
      <c r="E5" s="679"/>
      <c r="F5" s="679"/>
      <c r="G5" s="680"/>
      <c r="V5" s="680"/>
      <c r="AE5" t="s">
        <v>104</v>
      </c>
    </row>
    <row r="7" spans="1:60" ht="38.25" x14ac:dyDescent="0.2">
      <c r="A7" s="681" t="s">
        <v>105</v>
      </c>
      <c r="B7" s="682" t="s">
        <v>106</v>
      </c>
      <c r="C7" s="682" t="s">
        <v>107</v>
      </c>
      <c r="D7" s="681" t="s">
        <v>108</v>
      </c>
      <c r="E7" s="681" t="s">
        <v>109</v>
      </c>
      <c r="F7" s="683" t="s">
        <v>110</v>
      </c>
      <c r="G7" s="681" t="s">
        <v>26</v>
      </c>
      <c r="H7" s="684" t="s">
        <v>27</v>
      </c>
      <c r="I7" s="684" t="s">
        <v>111</v>
      </c>
      <c r="J7" s="684" t="s">
        <v>28</v>
      </c>
      <c r="K7" s="684" t="s">
        <v>112</v>
      </c>
      <c r="L7" s="684" t="s">
        <v>113</v>
      </c>
      <c r="M7" s="684" t="s">
        <v>114</v>
      </c>
      <c r="N7" s="684" t="s">
        <v>115</v>
      </c>
      <c r="O7" s="684" t="s">
        <v>116</v>
      </c>
      <c r="P7" s="684" t="s">
        <v>117</v>
      </c>
      <c r="Q7" s="684" t="s">
        <v>118</v>
      </c>
      <c r="R7" s="684" t="s">
        <v>119</v>
      </c>
      <c r="S7" s="684" t="s">
        <v>120</v>
      </c>
      <c r="T7" s="684" t="s">
        <v>121</v>
      </c>
      <c r="U7" s="684" t="s">
        <v>122</v>
      </c>
      <c r="V7" s="681" t="s">
        <v>365</v>
      </c>
    </row>
    <row r="8" spans="1:60" x14ac:dyDescent="0.2">
      <c r="A8" s="685" t="s">
        <v>123</v>
      </c>
      <c r="B8" s="686" t="s">
        <v>56</v>
      </c>
      <c r="C8" s="687" t="s">
        <v>57</v>
      </c>
      <c r="D8" s="688"/>
      <c r="E8" s="689"/>
      <c r="F8" s="690"/>
      <c r="G8" s="690">
        <f>SUMIF(AE9:AE43,"&lt;&gt;NOR",G9:G43)</f>
        <v>0</v>
      </c>
      <c r="H8" s="690"/>
      <c r="I8" s="690">
        <f>SUM(I9:I43)</f>
        <v>0</v>
      </c>
      <c r="J8" s="690"/>
      <c r="K8" s="690">
        <f>SUM(K9:K43)</f>
        <v>0</v>
      </c>
      <c r="L8" s="690"/>
      <c r="M8" s="690">
        <f>SUM(M9:M43)</f>
        <v>0</v>
      </c>
      <c r="N8" s="691"/>
      <c r="O8" s="691">
        <f>SUM(O9:O43)</f>
        <v>0</v>
      </c>
      <c r="P8" s="691"/>
      <c r="Q8" s="691">
        <f>SUM(Q9:Q43)</f>
        <v>0</v>
      </c>
      <c r="R8" s="691"/>
      <c r="S8" s="691"/>
      <c r="T8" s="685"/>
      <c r="U8" s="691">
        <f>SUM(U9:U43)</f>
        <v>0</v>
      </c>
      <c r="V8" s="690"/>
      <c r="AE8" t="s">
        <v>124</v>
      </c>
    </row>
    <row r="9" spans="1:60" outlineLevel="1" x14ac:dyDescent="0.2">
      <c r="A9" s="141">
        <v>1</v>
      </c>
      <c r="B9" s="141" t="s">
        <v>125</v>
      </c>
      <c r="C9" s="692" t="s">
        <v>57</v>
      </c>
      <c r="D9" s="143" t="s">
        <v>125</v>
      </c>
      <c r="E9" s="149">
        <v>0</v>
      </c>
      <c r="F9" s="693"/>
      <c r="G9" s="161">
        <f>ROUND(E9*F9,2)</f>
        <v>0</v>
      </c>
      <c r="H9" s="693"/>
      <c r="I9" s="161">
        <f>ROUND(E9*H9,2)</f>
        <v>0</v>
      </c>
      <c r="J9" s="693"/>
      <c r="K9" s="161">
        <f>ROUND(E9*J9,2)</f>
        <v>0</v>
      </c>
      <c r="L9" s="161">
        <v>21</v>
      </c>
      <c r="M9" s="161">
        <f>G9*(1+L9/100)</f>
        <v>0</v>
      </c>
      <c r="N9" s="144">
        <v>0</v>
      </c>
      <c r="O9" s="144">
        <f>ROUND(E9*N9,5)</f>
        <v>0</v>
      </c>
      <c r="P9" s="144">
        <v>0</v>
      </c>
      <c r="Q9" s="144">
        <f>ROUND(E9*P9,5)</f>
        <v>0</v>
      </c>
      <c r="R9" s="144"/>
      <c r="S9" s="144"/>
      <c r="T9" s="145">
        <v>0</v>
      </c>
      <c r="U9" s="144">
        <f>ROUND(E9*T9,2)</f>
        <v>0</v>
      </c>
      <c r="V9" s="161"/>
      <c r="W9" s="140"/>
      <c r="X9" s="140"/>
      <c r="Y9" s="140"/>
      <c r="Z9" s="140"/>
      <c r="AA9" s="140"/>
      <c r="AB9" s="140"/>
      <c r="AC9" s="140"/>
      <c r="AD9" s="140"/>
      <c r="AE9" s="140" t="s">
        <v>126</v>
      </c>
      <c r="AF9" s="140"/>
      <c r="AG9" s="140"/>
      <c r="AH9" s="140"/>
      <c r="AI9" s="140"/>
      <c r="AJ9" s="140"/>
      <c r="AK9" s="140"/>
      <c r="AL9" s="140"/>
      <c r="AM9" s="140"/>
      <c r="AN9" s="140"/>
      <c r="AO9" s="140"/>
      <c r="AP9" s="140"/>
      <c r="AQ9" s="140"/>
      <c r="AR9" s="140"/>
      <c r="AS9" s="140"/>
      <c r="AT9" s="140"/>
      <c r="AU9" s="140"/>
      <c r="AV9" s="140"/>
      <c r="AW9" s="140"/>
      <c r="AX9" s="140"/>
      <c r="AY9" s="140"/>
      <c r="AZ9" s="140"/>
      <c r="BA9" s="140"/>
      <c r="BB9" s="140"/>
      <c r="BC9" s="140"/>
      <c r="BD9" s="140"/>
      <c r="BE9" s="140"/>
      <c r="BF9" s="140"/>
      <c r="BG9" s="140"/>
      <c r="BH9" s="140"/>
    </row>
    <row r="10" spans="1:60" outlineLevel="1" x14ac:dyDescent="0.2">
      <c r="A10" s="141"/>
      <c r="B10" s="141"/>
      <c r="C10" s="694" t="s">
        <v>127</v>
      </c>
      <c r="D10" s="695"/>
      <c r="E10" s="150"/>
      <c r="F10" s="161"/>
      <c r="G10" s="161"/>
      <c r="H10" s="161"/>
      <c r="I10" s="161"/>
      <c r="J10" s="161"/>
      <c r="K10" s="161"/>
      <c r="L10" s="161"/>
      <c r="M10" s="161"/>
      <c r="N10" s="144"/>
      <c r="O10" s="144"/>
      <c r="P10" s="144"/>
      <c r="Q10" s="144"/>
      <c r="R10" s="144"/>
      <c r="S10" s="144"/>
      <c r="T10" s="145"/>
      <c r="U10" s="144"/>
      <c r="V10" s="161"/>
      <c r="W10" s="140"/>
      <c r="X10" s="140"/>
      <c r="Y10" s="140"/>
      <c r="Z10" s="140"/>
      <c r="AA10" s="140"/>
      <c r="AB10" s="140"/>
      <c r="AC10" s="140"/>
      <c r="AD10" s="140"/>
      <c r="AE10" s="140" t="s">
        <v>128</v>
      </c>
      <c r="AF10" s="140">
        <v>0</v>
      </c>
      <c r="AG10" s="140"/>
      <c r="AH10" s="140"/>
      <c r="AI10" s="140"/>
      <c r="AJ10" s="140"/>
      <c r="AK10" s="140"/>
      <c r="AL10" s="140"/>
      <c r="AM10" s="140"/>
      <c r="AN10" s="140"/>
      <c r="AO10" s="140"/>
      <c r="AP10" s="140"/>
      <c r="AQ10" s="140"/>
      <c r="AR10" s="140"/>
      <c r="AS10" s="140"/>
      <c r="AT10" s="140"/>
      <c r="AU10" s="140"/>
      <c r="AV10" s="140"/>
      <c r="AW10" s="140"/>
      <c r="AX10" s="140"/>
      <c r="AY10" s="140"/>
      <c r="AZ10" s="140"/>
      <c r="BA10" s="140"/>
      <c r="BB10" s="140"/>
      <c r="BC10" s="140"/>
      <c r="BD10" s="140"/>
      <c r="BE10" s="140"/>
      <c r="BF10" s="140"/>
      <c r="BG10" s="140"/>
      <c r="BH10" s="140"/>
    </row>
    <row r="11" spans="1:60" outlineLevel="1" x14ac:dyDescent="0.2">
      <c r="A11" s="141"/>
      <c r="B11" s="141"/>
      <c r="C11" s="694" t="s">
        <v>129</v>
      </c>
      <c r="D11" s="695"/>
      <c r="E11" s="150"/>
      <c r="F11" s="161"/>
      <c r="G11" s="161"/>
      <c r="H11" s="161"/>
      <c r="I11" s="161"/>
      <c r="J11" s="161"/>
      <c r="K11" s="161"/>
      <c r="L11" s="161"/>
      <c r="M11" s="161"/>
      <c r="N11" s="144"/>
      <c r="O11" s="144"/>
      <c r="P11" s="144"/>
      <c r="Q11" s="144"/>
      <c r="R11" s="144"/>
      <c r="S11" s="144"/>
      <c r="T11" s="145"/>
      <c r="U11" s="144"/>
      <c r="V11" s="161"/>
      <c r="W11" s="140"/>
      <c r="X11" s="140"/>
      <c r="Y11" s="140"/>
      <c r="Z11" s="140"/>
      <c r="AA11" s="140"/>
      <c r="AB11" s="140"/>
      <c r="AC11" s="140"/>
      <c r="AD11" s="140"/>
      <c r="AE11" s="140" t="s">
        <v>128</v>
      </c>
      <c r="AF11" s="140">
        <v>0</v>
      </c>
      <c r="AG11" s="140"/>
      <c r="AH11" s="140"/>
      <c r="AI11" s="140"/>
      <c r="AJ11" s="140"/>
      <c r="AK11" s="140"/>
      <c r="AL11" s="140"/>
      <c r="AM11" s="140"/>
      <c r="AN11" s="140"/>
      <c r="AO11" s="140"/>
      <c r="AP11" s="140"/>
      <c r="AQ11" s="140"/>
      <c r="AR11" s="140"/>
      <c r="AS11" s="140"/>
      <c r="AT11" s="140"/>
      <c r="AU11" s="140"/>
      <c r="AV11" s="140"/>
      <c r="AW11" s="140"/>
      <c r="AX11" s="140"/>
      <c r="AY11" s="140"/>
      <c r="AZ11" s="140"/>
      <c r="BA11" s="140"/>
      <c r="BB11" s="140"/>
      <c r="BC11" s="140"/>
      <c r="BD11" s="140"/>
      <c r="BE11" s="140"/>
      <c r="BF11" s="140"/>
      <c r="BG11" s="140"/>
      <c r="BH11" s="140"/>
    </row>
    <row r="12" spans="1:60" outlineLevel="1" x14ac:dyDescent="0.2">
      <c r="A12" s="141"/>
      <c r="B12" s="141"/>
      <c r="C12" s="694" t="s">
        <v>130</v>
      </c>
      <c r="D12" s="695"/>
      <c r="E12" s="150"/>
      <c r="F12" s="161"/>
      <c r="G12" s="161"/>
      <c r="H12" s="161"/>
      <c r="I12" s="161"/>
      <c r="J12" s="161"/>
      <c r="K12" s="161"/>
      <c r="L12" s="161"/>
      <c r="M12" s="161"/>
      <c r="N12" s="144"/>
      <c r="O12" s="144"/>
      <c r="P12" s="144"/>
      <c r="Q12" s="144"/>
      <c r="R12" s="144"/>
      <c r="S12" s="144"/>
      <c r="T12" s="145"/>
      <c r="U12" s="144"/>
      <c r="V12" s="161"/>
      <c r="W12" s="140"/>
      <c r="X12" s="140"/>
      <c r="Y12" s="140"/>
      <c r="Z12" s="140"/>
      <c r="AA12" s="140"/>
      <c r="AB12" s="140"/>
      <c r="AC12" s="140"/>
      <c r="AD12" s="140"/>
      <c r="AE12" s="140" t="s">
        <v>128</v>
      </c>
      <c r="AF12" s="140">
        <v>0</v>
      </c>
      <c r="AG12" s="140"/>
      <c r="AH12" s="140"/>
      <c r="AI12" s="140"/>
      <c r="AJ12" s="140"/>
      <c r="AK12" s="140"/>
      <c r="AL12" s="140"/>
      <c r="AM12" s="140"/>
      <c r="AN12" s="140"/>
      <c r="AO12" s="140"/>
      <c r="AP12" s="140"/>
      <c r="AQ12" s="140"/>
      <c r="AR12" s="140"/>
      <c r="AS12" s="140"/>
      <c r="AT12" s="140"/>
      <c r="AU12" s="140"/>
      <c r="AV12" s="140"/>
      <c r="AW12" s="140"/>
      <c r="AX12" s="140"/>
      <c r="AY12" s="140"/>
      <c r="AZ12" s="140"/>
      <c r="BA12" s="140"/>
      <c r="BB12" s="140"/>
      <c r="BC12" s="140"/>
      <c r="BD12" s="140"/>
      <c r="BE12" s="140"/>
      <c r="BF12" s="140"/>
      <c r="BG12" s="140"/>
      <c r="BH12" s="140"/>
    </row>
    <row r="13" spans="1:60" outlineLevel="1" x14ac:dyDescent="0.2">
      <c r="A13" s="141"/>
      <c r="B13" s="141"/>
      <c r="C13" s="694" t="s">
        <v>131</v>
      </c>
      <c r="D13" s="695"/>
      <c r="E13" s="150"/>
      <c r="F13" s="161"/>
      <c r="G13" s="161"/>
      <c r="H13" s="161"/>
      <c r="I13" s="161"/>
      <c r="J13" s="161"/>
      <c r="K13" s="161"/>
      <c r="L13" s="161"/>
      <c r="M13" s="161"/>
      <c r="N13" s="144"/>
      <c r="O13" s="144"/>
      <c r="P13" s="144"/>
      <c r="Q13" s="144"/>
      <c r="R13" s="144"/>
      <c r="S13" s="144"/>
      <c r="T13" s="145"/>
      <c r="U13" s="144"/>
      <c r="V13" s="161"/>
      <c r="W13" s="140"/>
      <c r="X13" s="140"/>
      <c r="Y13" s="140"/>
      <c r="Z13" s="140"/>
      <c r="AA13" s="140"/>
      <c r="AB13" s="140"/>
      <c r="AC13" s="140"/>
      <c r="AD13" s="140"/>
      <c r="AE13" s="140" t="s">
        <v>128</v>
      </c>
      <c r="AF13" s="140">
        <v>0</v>
      </c>
      <c r="AG13" s="140"/>
      <c r="AH13" s="140"/>
      <c r="AI13" s="140"/>
      <c r="AJ13" s="140"/>
      <c r="AK13" s="140"/>
      <c r="AL13" s="140"/>
      <c r="AM13" s="140"/>
      <c r="AN13" s="140"/>
      <c r="AO13" s="140"/>
      <c r="AP13" s="140"/>
      <c r="AQ13" s="140"/>
      <c r="AR13" s="140"/>
      <c r="AS13" s="140"/>
      <c r="AT13" s="140"/>
      <c r="AU13" s="140"/>
      <c r="AV13" s="140"/>
      <c r="AW13" s="140"/>
      <c r="AX13" s="140"/>
      <c r="AY13" s="140"/>
      <c r="AZ13" s="140"/>
      <c r="BA13" s="140"/>
      <c r="BB13" s="140"/>
      <c r="BC13" s="140"/>
      <c r="BD13" s="140"/>
      <c r="BE13" s="140"/>
      <c r="BF13" s="140"/>
      <c r="BG13" s="140"/>
      <c r="BH13" s="140"/>
    </row>
    <row r="14" spans="1:60" outlineLevel="1" x14ac:dyDescent="0.2">
      <c r="A14" s="141"/>
      <c r="B14" s="141"/>
      <c r="C14" s="694" t="s">
        <v>132</v>
      </c>
      <c r="D14" s="695"/>
      <c r="E14" s="150"/>
      <c r="F14" s="161"/>
      <c r="G14" s="161"/>
      <c r="H14" s="161"/>
      <c r="I14" s="161"/>
      <c r="J14" s="161"/>
      <c r="K14" s="161"/>
      <c r="L14" s="161"/>
      <c r="M14" s="161"/>
      <c r="N14" s="144"/>
      <c r="O14" s="144"/>
      <c r="P14" s="144"/>
      <c r="Q14" s="144"/>
      <c r="R14" s="144"/>
      <c r="S14" s="144"/>
      <c r="T14" s="145"/>
      <c r="U14" s="144"/>
      <c r="V14" s="161"/>
      <c r="W14" s="140"/>
      <c r="X14" s="140"/>
      <c r="Y14" s="140"/>
      <c r="Z14" s="140"/>
      <c r="AA14" s="140"/>
      <c r="AB14" s="140"/>
      <c r="AC14" s="140"/>
      <c r="AD14" s="140"/>
      <c r="AE14" s="140" t="s">
        <v>128</v>
      </c>
      <c r="AF14" s="140">
        <v>0</v>
      </c>
      <c r="AG14" s="140"/>
      <c r="AH14" s="140"/>
      <c r="AI14" s="140"/>
      <c r="AJ14" s="140"/>
      <c r="AK14" s="140"/>
      <c r="AL14" s="140"/>
      <c r="AM14" s="140"/>
      <c r="AN14" s="140"/>
      <c r="AO14" s="140"/>
      <c r="AP14" s="140"/>
      <c r="AQ14" s="140"/>
      <c r="AR14" s="140"/>
      <c r="AS14" s="140"/>
      <c r="AT14" s="140"/>
      <c r="AU14" s="140"/>
      <c r="AV14" s="140"/>
      <c r="AW14" s="140"/>
      <c r="AX14" s="140"/>
      <c r="AY14" s="140"/>
      <c r="AZ14" s="140"/>
      <c r="BA14" s="140"/>
      <c r="BB14" s="140"/>
      <c r="BC14" s="140"/>
      <c r="BD14" s="140"/>
      <c r="BE14" s="140"/>
      <c r="BF14" s="140"/>
      <c r="BG14" s="140"/>
      <c r="BH14" s="140"/>
    </row>
    <row r="15" spans="1:60" outlineLevel="1" x14ac:dyDescent="0.2">
      <c r="A15" s="141"/>
      <c r="B15" s="141"/>
      <c r="C15" s="694" t="s">
        <v>133</v>
      </c>
      <c r="D15" s="695"/>
      <c r="E15" s="150"/>
      <c r="F15" s="161"/>
      <c r="G15" s="161"/>
      <c r="H15" s="161"/>
      <c r="I15" s="161"/>
      <c r="J15" s="161"/>
      <c r="K15" s="161"/>
      <c r="L15" s="161"/>
      <c r="M15" s="161"/>
      <c r="N15" s="144"/>
      <c r="O15" s="144"/>
      <c r="P15" s="144"/>
      <c r="Q15" s="144"/>
      <c r="R15" s="144"/>
      <c r="S15" s="144"/>
      <c r="T15" s="145"/>
      <c r="U15" s="144"/>
      <c r="V15" s="161"/>
      <c r="W15" s="140"/>
      <c r="X15" s="140"/>
      <c r="Y15" s="140"/>
      <c r="Z15" s="140"/>
      <c r="AA15" s="140"/>
      <c r="AB15" s="140"/>
      <c r="AC15" s="140"/>
      <c r="AD15" s="140"/>
      <c r="AE15" s="140" t="s">
        <v>128</v>
      </c>
      <c r="AF15" s="140">
        <v>0</v>
      </c>
      <c r="AG15" s="140"/>
      <c r="AH15" s="140"/>
      <c r="AI15" s="140"/>
      <c r="AJ15" s="140"/>
      <c r="AK15" s="140"/>
      <c r="AL15" s="140"/>
      <c r="AM15" s="140"/>
      <c r="AN15" s="140"/>
      <c r="AO15" s="140"/>
      <c r="AP15" s="140"/>
      <c r="AQ15" s="140"/>
      <c r="AR15" s="140"/>
      <c r="AS15" s="140"/>
      <c r="AT15" s="140"/>
      <c r="AU15" s="140"/>
      <c r="AV15" s="140"/>
      <c r="AW15" s="140"/>
      <c r="AX15" s="140"/>
      <c r="AY15" s="140"/>
      <c r="AZ15" s="140"/>
      <c r="BA15" s="140"/>
      <c r="BB15" s="140"/>
      <c r="BC15" s="140"/>
      <c r="BD15" s="140"/>
      <c r="BE15" s="140"/>
      <c r="BF15" s="140"/>
      <c r="BG15" s="140"/>
      <c r="BH15" s="140"/>
    </row>
    <row r="16" spans="1:60" outlineLevel="1" x14ac:dyDescent="0.2">
      <c r="A16" s="141"/>
      <c r="B16" s="141"/>
      <c r="C16" s="694" t="s">
        <v>134</v>
      </c>
      <c r="D16" s="695"/>
      <c r="E16" s="150"/>
      <c r="F16" s="161"/>
      <c r="G16" s="161"/>
      <c r="H16" s="161"/>
      <c r="I16" s="161"/>
      <c r="J16" s="161"/>
      <c r="K16" s="161"/>
      <c r="L16" s="161"/>
      <c r="M16" s="161"/>
      <c r="N16" s="144"/>
      <c r="O16" s="144"/>
      <c r="P16" s="144"/>
      <c r="Q16" s="144"/>
      <c r="R16" s="144"/>
      <c r="S16" s="144"/>
      <c r="T16" s="145"/>
      <c r="U16" s="144"/>
      <c r="V16" s="161"/>
      <c r="W16" s="140"/>
      <c r="X16" s="140"/>
      <c r="Y16" s="140"/>
      <c r="Z16" s="140"/>
      <c r="AA16" s="140"/>
      <c r="AB16" s="140"/>
      <c r="AC16" s="140"/>
      <c r="AD16" s="140"/>
      <c r="AE16" s="140" t="s">
        <v>128</v>
      </c>
      <c r="AF16" s="140">
        <v>0</v>
      </c>
      <c r="AG16" s="140"/>
      <c r="AH16" s="140"/>
      <c r="AI16" s="140"/>
      <c r="AJ16" s="140"/>
      <c r="AK16" s="140"/>
      <c r="AL16" s="140"/>
      <c r="AM16" s="140"/>
      <c r="AN16" s="140"/>
      <c r="AO16" s="140"/>
      <c r="AP16" s="140"/>
      <c r="AQ16" s="140"/>
      <c r="AR16" s="140"/>
      <c r="AS16" s="140"/>
      <c r="AT16" s="140"/>
      <c r="AU16" s="140"/>
      <c r="AV16" s="140"/>
      <c r="AW16" s="140"/>
      <c r="AX16" s="140"/>
      <c r="AY16" s="140"/>
      <c r="AZ16" s="140"/>
      <c r="BA16" s="140"/>
      <c r="BB16" s="140"/>
      <c r="BC16" s="140"/>
      <c r="BD16" s="140"/>
      <c r="BE16" s="140"/>
      <c r="BF16" s="140"/>
      <c r="BG16" s="140"/>
      <c r="BH16" s="140"/>
    </row>
    <row r="17" spans="1:60" outlineLevel="1" x14ac:dyDescent="0.2">
      <c r="A17" s="141"/>
      <c r="B17" s="141"/>
      <c r="C17" s="694" t="s">
        <v>135</v>
      </c>
      <c r="D17" s="695"/>
      <c r="E17" s="150"/>
      <c r="F17" s="161"/>
      <c r="G17" s="161"/>
      <c r="H17" s="161"/>
      <c r="I17" s="161"/>
      <c r="J17" s="161"/>
      <c r="K17" s="161"/>
      <c r="L17" s="161"/>
      <c r="M17" s="161"/>
      <c r="N17" s="144"/>
      <c r="O17" s="144"/>
      <c r="P17" s="144"/>
      <c r="Q17" s="144"/>
      <c r="R17" s="144"/>
      <c r="S17" s="144"/>
      <c r="T17" s="145"/>
      <c r="U17" s="144"/>
      <c r="V17" s="161"/>
      <c r="W17" s="140"/>
      <c r="X17" s="140"/>
      <c r="Y17" s="140"/>
      <c r="Z17" s="140"/>
      <c r="AA17" s="140"/>
      <c r="AB17" s="140"/>
      <c r="AC17" s="140"/>
      <c r="AD17" s="140"/>
      <c r="AE17" s="140" t="s">
        <v>128</v>
      </c>
      <c r="AF17" s="140">
        <v>0</v>
      </c>
      <c r="AG17" s="140"/>
      <c r="AH17" s="140"/>
      <c r="AI17" s="140"/>
      <c r="AJ17" s="140"/>
      <c r="AK17" s="140"/>
      <c r="AL17" s="140"/>
      <c r="AM17" s="140"/>
      <c r="AN17" s="140"/>
      <c r="AO17" s="140"/>
      <c r="AP17" s="140"/>
      <c r="AQ17" s="140"/>
      <c r="AR17" s="140"/>
      <c r="AS17" s="140"/>
      <c r="AT17" s="140"/>
      <c r="AU17" s="140"/>
      <c r="AV17" s="140"/>
      <c r="AW17" s="140"/>
      <c r="AX17" s="140"/>
      <c r="AY17" s="140"/>
      <c r="AZ17" s="140"/>
      <c r="BA17" s="140"/>
      <c r="BB17" s="140"/>
      <c r="BC17" s="140"/>
      <c r="BD17" s="140"/>
      <c r="BE17" s="140"/>
      <c r="BF17" s="140"/>
      <c r="BG17" s="140"/>
      <c r="BH17" s="140"/>
    </row>
    <row r="18" spans="1:60" outlineLevel="1" x14ac:dyDescent="0.2">
      <c r="A18" s="141"/>
      <c r="B18" s="141"/>
      <c r="C18" s="694" t="s">
        <v>136</v>
      </c>
      <c r="D18" s="695"/>
      <c r="E18" s="150"/>
      <c r="F18" s="161"/>
      <c r="G18" s="161"/>
      <c r="H18" s="161"/>
      <c r="I18" s="161"/>
      <c r="J18" s="161"/>
      <c r="K18" s="161"/>
      <c r="L18" s="161"/>
      <c r="M18" s="161"/>
      <c r="N18" s="144"/>
      <c r="O18" s="144"/>
      <c r="P18" s="144"/>
      <c r="Q18" s="144"/>
      <c r="R18" s="144"/>
      <c r="S18" s="144"/>
      <c r="T18" s="145"/>
      <c r="U18" s="144"/>
      <c r="V18" s="161"/>
      <c r="W18" s="140"/>
      <c r="X18" s="140"/>
      <c r="Y18" s="140"/>
      <c r="Z18" s="140"/>
      <c r="AA18" s="140"/>
      <c r="AB18" s="140"/>
      <c r="AC18" s="140"/>
      <c r="AD18" s="140"/>
      <c r="AE18" s="140" t="s">
        <v>128</v>
      </c>
      <c r="AF18" s="140">
        <v>0</v>
      </c>
      <c r="AG18" s="140"/>
      <c r="AH18" s="140"/>
      <c r="AI18" s="140"/>
      <c r="AJ18" s="140"/>
      <c r="AK18" s="140"/>
      <c r="AL18" s="140"/>
      <c r="AM18" s="140"/>
      <c r="AN18" s="140"/>
      <c r="AO18" s="140"/>
      <c r="AP18" s="140"/>
      <c r="AQ18" s="140"/>
      <c r="AR18" s="140"/>
      <c r="AS18" s="140"/>
      <c r="AT18" s="140"/>
      <c r="AU18" s="140"/>
      <c r="AV18" s="140"/>
      <c r="AW18" s="140"/>
      <c r="AX18" s="140"/>
      <c r="AY18" s="140"/>
      <c r="AZ18" s="140"/>
      <c r="BA18" s="140"/>
      <c r="BB18" s="140"/>
      <c r="BC18" s="140"/>
      <c r="BD18" s="140"/>
      <c r="BE18" s="140"/>
      <c r="BF18" s="140"/>
      <c r="BG18" s="140"/>
      <c r="BH18" s="140"/>
    </row>
    <row r="19" spans="1:60" outlineLevel="1" x14ac:dyDescent="0.2">
      <c r="A19" s="141"/>
      <c r="B19" s="141"/>
      <c r="C19" s="694" t="s">
        <v>137</v>
      </c>
      <c r="D19" s="695"/>
      <c r="E19" s="150"/>
      <c r="F19" s="161"/>
      <c r="G19" s="161"/>
      <c r="H19" s="161"/>
      <c r="I19" s="161"/>
      <c r="J19" s="161"/>
      <c r="K19" s="161"/>
      <c r="L19" s="161"/>
      <c r="M19" s="161"/>
      <c r="N19" s="144"/>
      <c r="O19" s="144"/>
      <c r="P19" s="144"/>
      <c r="Q19" s="144"/>
      <c r="R19" s="144"/>
      <c r="S19" s="144"/>
      <c r="T19" s="145"/>
      <c r="U19" s="144"/>
      <c r="V19" s="161"/>
      <c r="W19" s="140"/>
      <c r="X19" s="140"/>
      <c r="Y19" s="140"/>
      <c r="Z19" s="140"/>
      <c r="AA19" s="140"/>
      <c r="AB19" s="140"/>
      <c r="AC19" s="140"/>
      <c r="AD19" s="140"/>
      <c r="AE19" s="140" t="s">
        <v>128</v>
      </c>
      <c r="AF19" s="140">
        <v>0</v>
      </c>
      <c r="AG19" s="140"/>
      <c r="AH19" s="140"/>
      <c r="AI19" s="140"/>
      <c r="AJ19" s="140"/>
      <c r="AK19" s="140"/>
      <c r="AL19" s="140"/>
      <c r="AM19" s="140"/>
      <c r="AN19" s="140"/>
      <c r="AO19" s="140"/>
      <c r="AP19" s="140"/>
      <c r="AQ19" s="140"/>
      <c r="AR19" s="140"/>
      <c r="AS19" s="140"/>
      <c r="AT19" s="140"/>
      <c r="AU19" s="140"/>
      <c r="AV19" s="140"/>
      <c r="AW19" s="140"/>
      <c r="AX19" s="140"/>
      <c r="AY19" s="140"/>
      <c r="AZ19" s="140"/>
      <c r="BA19" s="140"/>
      <c r="BB19" s="140"/>
      <c r="BC19" s="140"/>
      <c r="BD19" s="140"/>
      <c r="BE19" s="140"/>
      <c r="BF19" s="140"/>
      <c r="BG19" s="140"/>
      <c r="BH19" s="140"/>
    </row>
    <row r="20" spans="1:60" outlineLevel="1" x14ac:dyDescent="0.2">
      <c r="A20" s="141"/>
      <c r="B20" s="141"/>
      <c r="C20" s="694" t="s">
        <v>138</v>
      </c>
      <c r="D20" s="695"/>
      <c r="E20" s="150"/>
      <c r="F20" s="161"/>
      <c r="G20" s="161"/>
      <c r="H20" s="161"/>
      <c r="I20" s="161"/>
      <c r="J20" s="161"/>
      <c r="K20" s="161"/>
      <c r="L20" s="161"/>
      <c r="M20" s="161"/>
      <c r="N20" s="144"/>
      <c r="O20" s="144"/>
      <c r="P20" s="144"/>
      <c r="Q20" s="144"/>
      <c r="R20" s="144"/>
      <c r="S20" s="144"/>
      <c r="T20" s="145"/>
      <c r="U20" s="144"/>
      <c r="V20" s="161"/>
      <c r="W20" s="140"/>
      <c r="X20" s="140"/>
      <c r="Y20" s="140"/>
      <c r="Z20" s="140"/>
      <c r="AA20" s="140"/>
      <c r="AB20" s="140"/>
      <c r="AC20" s="140"/>
      <c r="AD20" s="140"/>
      <c r="AE20" s="140" t="s">
        <v>128</v>
      </c>
      <c r="AF20" s="140">
        <v>0</v>
      </c>
      <c r="AG20" s="140"/>
      <c r="AH20" s="140"/>
      <c r="AI20" s="140"/>
      <c r="AJ20" s="140"/>
      <c r="AK20" s="140"/>
      <c r="AL20" s="140"/>
      <c r="AM20" s="140"/>
      <c r="AN20" s="140"/>
      <c r="AO20" s="140"/>
      <c r="AP20" s="140"/>
      <c r="AQ20" s="140"/>
      <c r="AR20" s="140"/>
      <c r="AS20" s="140"/>
      <c r="AT20" s="140"/>
      <c r="AU20" s="140"/>
      <c r="AV20" s="140"/>
      <c r="AW20" s="140"/>
      <c r="AX20" s="140"/>
      <c r="AY20" s="140"/>
      <c r="AZ20" s="140"/>
      <c r="BA20" s="140"/>
      <c r="BB20" s="140"/>
      <c r="BC20" s="140"/>
      <c r="BD20" s="140"/>
      <c r="BE20" s="140"/>
      <c r="BF20" s="140"/>
      <c r="BG20" s="140"/>
      <c r="BH20" s="140"/>
    </row>
    <row r="21" spans="1:60" outlineLevel="1" x14ac:dyDescent="0.2">
      <c r="A21" s="141"/>
      <c r="B21" s="141"/>
      <c r="C21" s="694" t="s">
        <v>139</v>
      </c>
      <c r="D21" s="695"/>
      <c r="E21" s="150"/>
      <c r="F21" s="161"/>
      <c r="G21" s="161"/>
      <c r="H21" s="161"/>
      <c r="I21" s="161"/>
      <c r="J21" s="161"/>
      <c r="K21" s="161"/>
      <c r="L21" s="161"/>
      <c r="M21" s="161"/>
      <c r="N21" s="144"/>
      <c r="O21" s="144"/>
      <c r="P21" s="144"/>
      <c r="Q21" s="144"/>
      <c r="R21" s="144"/>
      <c r="S21" s="144"/>
      <c r="T21" s="145"/>
      <c r="U21" s="144"/>
      <c r="V21" s="161"/>
      <c r="W21" s="140"/>
      <c r="X21" s="140"/>
      <c r="Y21" s="140"/>
      <c r="Z21" s="140"/>
      <c r="AA21" s="140"/>
      <c r="AB21" s="140"/>
      <c r="AC21" s="140"/>
      <c r="AD21" s="140"/>
      <c r="AE21" s="140" t="s">
        <v>128</v>
      </c>
      <c r="AF21" s="140">
        <v>0</v>
      </c>
      <c r="AG21" s="140"/>
      <c r="AH21" s="140"/>
      <c r="AI21" s="140"/>
      <c r="AJ21" s="140"/>
      <c r="AK21" s="140"/>
      <c r="AL21" s="140"/>
      <c r="AM21" s="140"/>
      <c r="AN21" s="140"/>
      <c r="AO21" s="140"/>
      <c r="AP21" s="140"/>
      <c r="AQ21" s="140"/>
      <c r="AR21" s="140"/>
      <c r="AS21" s="140"/>
      <c r="AT21" s="140"/>
      <c r="AU21" s="140"/>
      <c r="AV21" s="140"/>
      <c r="AW21" s="140"/>
      <c r="AX21" s="140"/>
      <c r="AY21" s="140"/>
      <c r="AZ21" s="140"/>
      <c r="BA21" s="140"/>
      <c r="BB21" s="140"/>
      <c r="BC21" s="140"/>
      <c r="BD21" s="140"/>
      <c r="BE21" s="140"/>
      <c r="BF21" s="140"/>
      <c r="BG21" s="140"/>
      <c r="BH21" s="140"/>
    </row>
    <row r="22" spans="1:60" outlineLevel="1" x14ac:dyDescent="0.2">
      <c r="A22" s="141"/>
      <c r="B22" s="141"/>
      <c r="C22" s="694" t="s">
        <v>140</v>
      </c>
      <c r="D22" s="695"/>
      <c r="E22" s="150"/>
      <c r="F22" s="161"/>
      <c r="G22" s="161"/>
      <c r="H22" s="161"/>
      <c r="I22" s="161"/>
      <c r="J22" s="161"/>
      <c r="K22" s="161"/>
      <c r="L22" s="161"/>
      <c r="M22" s="161"/>
      <c r="N22" s="144"/>
      <c r="O22" s="144"/>
      <c r="P22" s="144"/>
      <c r="Q22" s="144"/>
      <c r="R22" s="144"/>
      <c r="S22" s="144"/>
      <c r="T22" s="145"/>
      <c r="U22" s="144"/>
      <c r="V22" s="161"/>
      <c r="W22" s="140"/>
      <c r="X22" s="140"/>
      <c r="Y22" s="140"/>
      <c r="Z22" s="140"/>
      <c r="AA22" s="140"/>
      <c r="AB22" s="140"/>
      <c r="AC22" s="140"/>
      <c r="AD22" s="140"/>
      <c r="AE22" s="140" t="s">
        <v>128</v>
      </c>
      <c r="AF22" s="140">
        <v>0</v>
      </c>
      <c r="AG22" s="140"/>
      <c r="AH22" s="140"/>
      <c r="AI22" s="140"/>
      <c r="AJ22" s="140"/>
      <c r="AK22" s="140"/>
      <c r="AL22" s="140"/>
      <c r="AM22" s="140"/>
      <c r="AN22" s="140"/>
      <c r="AO22" s="140"/>
      <c r="AP22" s="140"/>
      <c r="AQ22" s="140"/>
      <c r="AR22" s="140"/>
      <c r="AS22" s="140"/>
      <c r="AT22" s="140"/>
      <c r="AU22" s="140"/>
      <c r="AV22" s="140"/>
      <c r="AW22" s="140"/>
      <c r="AX22" s="140"/>
      <c r="AY22" s="140"/>
      <c r="AZ22" s="140"/>
      <c r="BA22" s="140"/>
      <c r="BB22" s="140"/>
      <c r="BC22" s="140"/>
      <c r="BD22" s="140"/>
      <c r="BE22" s="140"/>
      <c r="BF22" s="140"/>
      <c r="BG22" s="140"/>
      <c r="BH22" s="140"/>
    </row>
    <row r="23" spans="1:60" outlineLevel="1" x14ac:dyDescent="0.2">
      <c r="A23" s="141"/>
      <c r="B23" s="141"/>
      <c r="C23" s="694" t="s">
        <v>141</v>
      </c>
      <c r="D23" s="695"/>
      <c r="E23" s="150"/>
      <c r="F23" s="161"/>
      <c r="G23" s="161"/>
      <c r="H23" s="161"/>
      <c r="I23" s="161"/>
      <c r="J23" s="161"/>
      <c r="K23" s="161"/>
      <c r="L23" s="161"/>
      <c r="M23" s="161"/>
      <c r="N23" s="144"/>
      <c r="O23" s="144"/>
      <c r="P23" s="144"/>
      <c r="Q23" s="144"/>
      <c r="R23" s="144"/>
      <c r="S23" s="144"/>
      <c r="T23" s="145"/>
      <c r="U23" s="144"/>
      <c r="V23" s="161"/>
      <c r="W23" s="140"/>
      <c r="X23" s="140"/>
      <c r="Y23" s="140"/>
      <c r="Z23" s="140"/>
      <c r="AA23" s="140"/>
      <c r="AB23" s="140"/>
      <c r="AC23" s="140"/>
      <c r="AD23" s="140"/>
      <c r="AE23" s="140" t="s">
        <v>128</v>
      </c>
      <c r="AF23" s="140">
        <v>0</v>
      </c>
      <c r="AG23" s="140"/>
      <c r="AH23" s="140"/>
      <c r="AI23" s="140"/>
      <c r="AJ23" s="140"/>
      <c r="AK23" s="140"/>
      <c r="AL23" s="140"/>
      <c r="AM23" s="140"/>
      <c r="AN23" s="140"/>
      <c r="AO23" s="140"/>
      <c r="AP23" s="140"/>
      <c r="AQ23" s="140"/>
      <c r="AR23" s="140"/>
      <c r="AS23" s="140"/>
      <c r="AT23" s="140"/>
      <c r="AU23" s="140"/>
      <c r="AV23" s="140"/>
      <c r="AW23" s="140"/>
      <c r="AX23" s="140"/>
      <c r="AY23" s="140"/>
      <c r="AZ23" s="140"/>
      <c r="BA23" s="140"/>
      <c r="BB23" s="140"/>
      <c r="BC23" s="140"/>
      <c r="BD23" s="140"/>
      <c r="BE23" s="140"/>
      <c r="BF23" s="140"/>
      <c r="BG23" s="140"/>
      <c r="BH23" s="140"/>
    </row>
    <row r="24" spans="1:60" outlineLevel="1" x14ac:dyDescent="0.2">
      <c r="A24" s="141"/>
      <c r="B24" s="141"/>
      <c r="C24" s="694" t="s">
        <v>142</v>
      </c>
      <c r="D24" s="695"/>
      <c r="E24" s="150"/>
      <c r="F24" s="161"/>
      <c r="G24" s="161"/>
      <c r="H24" s="161"/>
      <c r="I24" s="161"/>
      <c r="J24" s="161"/>
      <c r="K24" s="161"/>
      <c r="L24" s="161"/>
      <c r="M24" s="161"/>
      <c r="N24" s="144"/>
      <c r="O24" s="144"/>
      <c r="P24" s="144"/>
      <c r="Q24" s="144"/>
      <c r="R24" s="144"/>
      <c r="S24" s="144"/>
      <c r="T24" s="145"/>
      <c r="U24" s="144"/>
      <c r="V24" s="161"/>
      <c r="W24" s="140"/>
      <c r="X24" s="140"/>
      <c r="Y24" s="140"/>
      <c r="Z24" s="140"/>
      <c r="AA24" s="140"/>
      <c r="AB24" s="140"/>
      <c r="AC24" s="140"/>
      <c r="AD24" s="140"/>
      <c r="AE24" s="140" t="s">
        <v>128</v>
      </c>
      <c r="AF24" s="140">
        <v>0</v>
      </c>
      <c r="AG24" s="140"/>
      <c r="AH24" s="140"/>
      <c r="AI24" s="140"/>
      <c r="AJ24" s="140"/>
      <c r="AK24" s="140"/>
      <c r="AL24" s="140"/>
      <c r="AM24" s="140"/>
      <c r="AN24" s="140"/>
      <c r="AO24" s="140"/>
      <c r="AP24" s="140"/>
      <c r="AQ24" s="140"/>
      <c r="AR24" s="140"/>
      <c r="AS24" s="140"/>
      <c r="AT24" s="140"/>
      <c r="AU24" s="140"/>
      <c r="AV24" s="140"/>
      <c r="AW24" s="140"/>
      <c r="AX24" s="140"/>
      <c r="AY24" s="140"/>
      <c r="AZ24" s="140"/>
      <c r="BA24" s="140"/>
      <c r="BB24" s="140"/>
      <c r="BC24" s="140"/>
      <c r="BD24" s="140"/>
      <c r="BE24" s="140"/>
      <c r="BF24" s="140"/>
      <c r="BG24" s="140"/>
      <c r="BH24" s="140"/>
    </row>
    <row r="25" spans="1:60" outlineLevel="1" x14ac:dyDescent="0.2">
      <c r="A25" s="141"/>
      <c r="B25" s="141"/>
      <c r="C25" s="694" t="s">
        <v>143</v>
      </c>
      <c r="D25" s="695"/>
      <c r="E25" s="150"/>
      <c r="F25" s="161"/>
      <c r="G25" s="161"/>
      <c r="H25" s="161"/>
      <c r="I25" s="161"/>
      <c r="J25" s="161"/>
      <c r="K25" s="161"/>
      <c r="L25" s="161"/>
      <c r="M25" s="161"/>
      <c r="N25" s="144"/>
      <c r="O25" s="144"/>
      <c r="P25" s="144"/>
      <c r="Q25" s="144"/>
      <c r="R25" s="144"/>
      <c r="S25" s="144"/>
      <c r="T25" s="145"/>
      <c r="U25" s="144"/>
      <c r="V25" s="161"/>
      <c r="W25" s="140"/>
      <c r="X25" s="140"/>
      <c r="Y25" s="140"/>
      <c r="Z25" s="140"/>
      <c r="AA25" s="140"/>
      <c r="AB25" s="140"/>
      <c r="AC25" s="140"/>
      <c r="AD25" s="140"/>
      <c r="AE25" s="140" t="s">
        <v>128</v>
      </c>
      <c r="AF25" s="140">
        <v>0</v>
      </c>
      <c r="AG25" s="140"/>
      <c r="AH25" s="140"/>
      <c r="AI25" s="140"/>
      <c r="AJ25" s="140"/>
      <c r="AK25" s="140"/>
      <c r="AL25" s="140"/>
      <c r="AM25" s="140"/>
      <c r="AN25" s="140"/>
      <c r="AO25" s="140"/>
      <c r="AP25" s="140"/>
      <c r="AQ25" s="140"/>
      <c r="AR25" s="140"/>
      <c r="AS25" s="140"/>
      <c r="AT25" s="140"/>
      <c r="AU25" s="140"/>
      <c r="AV25" s="140"/>
      <c r="AW25" s="140"/>
      <c r="AX25" s="140"/>
      <c r="AY25" s="140"/>
      <c r="AZ25" s="140"/>
      <c r="BA25" s="140"/>
      <c r="BB25" s="140"/>
      <c r="BC25" s="140"/>
      <c r="BD25" s="140"/>
      <c r="BE25" s="140"/>
      <c r="BF25" s="140"/>
      <c r="BG25" s="140"/>
      <c r="BH25" s="140"/>
    </row>
    <row r="26" spans="1:60" outlineLevel="1" x14ac:dyDescent="0.2">
      <c r="A26" s="141"/>
      <c r="B26" s="141"/>
      <c r="C26" s="694" t="s">
        <v>144</v>
      </c>
      <c r="D26" s="695"/>
      <c r="E26" s="150"/>
      <c r="F26" s="161"/>
      <c r="G26" s="161"/>
      <c r="H26" s="161"/>
      <c r="I26" s="161"/>
      <c r="J26" s="161"/>
      <c r="K26" s="161"/>
      <c r="L26" s="161"/>
      <c r="M26" s="161"/>
      <c r="N26" s="144"/>
      <c r="O26" s="144"/>
      <c r="P26" s="144"/>
      <c r="Q26" s="144"/>
      <c r="R26" s="144"/>
      <c r="S26" s="144"/>
      <c r="T26" s="145"/>
      <c r="U26" s="144"/>
      <c r="V26" s="161"/>
      <c r="W26" s="140"/>
      <c r="X26" s="140"/>
      <c r="Y26" s="140"/>
      <c r="Z26" s="140"/>
      <c r="AA26" s="140"/>
      <c r="AB26" s="140"/>
      <c r="AC26" s="140"/>
      <c r="AD26" s="140"/>
      <c r="AE26" s="140" t="s">
        <v>128</v>
      </c>
      <c r="AF26" s="140">
        <v>0</v>
      </c>
      <c r="AG26" s="140"/>
      <c r="AH26" s="140"/>
      <c r="AI26" s="140"/>
      <c r="AJ26" s="140"/>
      <c r="AK26" s="140"/>
      <c r="AL26" s="140"/>
      <c r="AM26" s="140"/>
      <c r="AN26" s="140"/>
      <c r="AO26" s="140"/>
      <c r="AP26" s="140"/>
      <c r="AQ26" s="140"/>
      <c r="AR26" s="140"/>
      <c r="AS26" s="140"/>
      <c r="AT26" s="140"/>
      <c r="AU26" s="140"/>
      <c r="AV26" s="140"/>
      <c r="AW26" s="140"/>
      <c r="AX26" s="140"/>
      <c r="AY26" s="140"/>
      <c r="AZ26" s="140"/>
      <c r="BA26" s="140"/>
      <c r="BB26" s="140"/>
      <c r="BC26" s="140"/>
      <c r="BD26" s="140"/>
      <c r="BE26" s="140"/>
      <c r="BF26" s="140"/>
      <c r="BG26" s="140"/>
      <c r="BH26" s="140"/>
    </row>
    <row r="27" spans="1:60" outlineLevel="1" x14ac:dyDescent="0.2">
      <c r="A27" s="141"/>
      <c r="B27" s="141"/>
      <c r="C27" s="694" t="s">
        <v>145</v>
      </c>
      <c r="D27" s="695"/>
      <c r="E27" s="150"/>
      <c r="F27" s="161"/>
      <c r="G27" s="161"/>
      <c r="H27" s="161"/>
      <c r="I27" s="161"/>
      <c r="J27" s="161"/>
      <c r="K27" s="161"/>
      <c r="L27" s="161"/>
      <c r="M27" s="161"/>
      <c r="N27" s="144"/>
      <c r="O27" s="144"/>
      <c r="P27" s="144"/>
      <c r="Q27" s="144"/>
      <c r="R27" s="144"/>
      <c r="S27" s="144"/>
      <c r="T27" s="145"/>
      <c r="U27" s="144"/>
      <c r="V27" s="161"/>
      <c r="W27" s="140"/>
      <c r="X27" s="140"/>
      <c r="Y27" s="140"/>
      <c r="Z27" s="140"/>
      <c r="AA27" s="140"/>
      <c r="AB27" s="140"/>
      <c r="AC27" s="140"/>
      <c r="AD27" s="140"/>
      <c r="AE27" s="140" t="s">
        <v>128</v>
      </c>
      <c r="AF27" s="140">
        <v>0</v>
      </c>
      <c r="AG27" s="140"/>
      <c r="AH27" s="140"/>
      <c r="AI27" s="140"/>
      <c r="AJ27" s="140"/>
      <c r="AK27" s="140"/>
      <c r="AL27" s="140"/>
      <c r="AM27" s="140"/>
      <c r="AN27" s="140"/>
      <c r="AO27" s="140"/>
      <c r="AP27" s="140"/>
      <c r="AQ27" s="140"/>
      <c r="AR27" s="140"/>
      <c r="AS27" s="140"/>
      <c r="AT27" s="140"/>
      <c r="AU27" s="140"/>
      <c r="AV27" s="140"/>
      <c r="AW27" s="140"/>
      <c r="AX27" s="140"/>
      <c r="AY27" s="140"/>
      <c r="AZ27" s="140"/>
      <c r="BA27" s="140"/>
      <c r="BB27" s="140"/>
      <c r="BC27" s="140"/>
      <c r="BD27" s="140"/>
      <c r="BE27" s="140"/>
      <c r="BF27" s="140"/>
      <c r="BG27" s="140"/>
      <c r="BH27" s="140"/>
    </row>
    <row r="28" spans="1:60" outlineLevel="1" x14ac:dyDescent="0.2">
      <c r="A28" s="141"/>
      <c r="B28" s="141"/>
      <c r="C28" s="694" t="s">
        <v>146</v>
      </c>
      <c r="D28" s="695"/>
      <c r="E28" s="150"/>
      <c r="F28" s="161"/>
      <c r="G28" s="161"/>
      <c r="H28" s="161"/>
      <c r="I28" s="161"/>
      <c r="J28" s="161"/>
      <c r="K28" s="161"/>
      <c r="L28" s="161"/>
      <c r="M28" s="161"/>
      <c r="N28" s="144"/>
      <c r="O28" s="144"/>
      <c r="P28" s="144"/>
      <c r="Q28" s="144"/>
      <c r="R28" s="144"/>
      <c r="S28" s="144"/>
      <c r="T28" s="145"/>
      <c r="U28" s="144"/>
      <c r="V28" s="161"/>
      <c r="W28" s="140"/>
      <c r="X28" s="140"/>
      <c r="Y28" s="140"/>
      <c r="Z28" s="140"/>
      <c r="AA28" s="140"/>
      <c r="AB28" s="140"/>
      <c r="AC28" s="140"/>
      <c r="AD28" s="140"/>
      <c r="AE28" s="140" t="s">
        <v>128</v>
      </c>
      <c r="AF28" s="140">
        <v>0</v>
      </c>
      <c r="AG28" s="140"/>
      <c r="AH28" s="140"/>
      <c r="AI28" s="140"/>
      <c r="AJ28" s="140"/>
      <c r="AK28" s="140"/>
      <c r="AL28" s="140"/>
      <c r="AM28" s="140"/>
      <c r="AN28" s="140"/>
      <c r="AO28" s="140"/>
      <c r="AP28" s="140"/>
      <c r="AQ28" s="140"/>
      <c r="AR28" s="140"/>
      <c r="AS28" s="140"/>
      <c r="AT28" s="140"/>
      <c r="AU28" s="140"/>
      <c r="AV28" s="140"/>
      <c r="AW28" s="140"/>
      <c r="AX28" s="140"/>
      <c r="AY28" s="140"/>
      <c r="AZ28" s="140"/>
      <c r="BA28" s="140"/>
      <c r="BB28" s="140"/>
      <c r="BC28" s="140"/>
      <c r="BD28" s="140"/>
      <c r="BE28" s="140"/>
      <c r="BF28" s="140"/>
      <c r="BG28" s="140"/>
      <c r="BH28" s="140"/>
    </row>
    <row r="29" spans="1:60" outlineLevel="1" x14ac:dyDescent="0.2">
      <c r="A29" s="141"/>
      <c r="B29" s="141"/>
      <c r="C29" s="694" t="s">
        <v>147</v>
      </c>
      <c r="D29" s="695"/>
      <c r="E29" s="150"/>
      <c r="F29" s="161"/>
      <c r="G29" s="161"/>
      <c r="H29" s="161"/>
      <c r="I29" s="161"/>
      <c r="J29" s="161"/>
      <c r="K29" s="161"/>
      <c r="L29" s="161"/>
      <c r="M29" s="161"/>
      <c r="N29" s="144"/>
      <c r="O29" s="144"/>
      <c r="P29" s="144"/>
      <c r="Q29" s="144"/>
      <c r="R29" s="144"/>
      <c r="S29" s="144"/>
      <c r="T29" s="145"/>
      <c r="U29" s="144"/>
      <c r="V29" s="161"/>
      <c r="W29" s="140"/>
      <c r="X29" s="140"/>
      <c r="Y29" s="140"/>
      <c r="Z29" s="140"/>
      <c r="AA29" s="140"/>
      <c r="AB29" s="140"/>
      <c r="AC29" s="140"/>
      <c r="AD29" s="140"/>
      <c r="AE29" s="140" t="s">
        <v>128</v>
      </c>
      <c r="AF29" s="140">
        <v>0</v>
      </c>
      <c r="AG29" s="140"/>
      <c r="AH29" s="140"/>
      <c r="AI29" s="140"/>
      <c r="AJ29" s="140"/>
      <c r="AK29" s="140"/>
      <c r="AL29" s="140"/>
      <c r="AM29" s="140"/>
      <c r="AN29" s="140"/>
      <c r="AO29" s="140"/>
      <c r="AP29" s="140"/>
      <c r="AQ29" s="140"/>
      <c r="AR29" s="140"/>
      <c r="AS29" s="140"/>
      <c r="AT29" s="140"/>
      <c r="AU29" s="140"/>
      <c r="AV29" s="140"/>
      <c r="AW29" s="140"/>
      <c r="AX29" s="140"/>
      <c r="AY29" s="140"/>
      <c r="AZ29" s="140"/>
      <c r="BA29" s="140"/>
      <c r="BB29" s="140"/>
      <c r="BC29" s="140"/>
      <c r="BD29" s="140"/>
      <c r="BE29" s="140"/>
      <c r="BF29" s="140"/>
      <c r="BG29" s="140"/>
      <c r="BH29" s="140"/>
    </row>
    <row r="30" spans="1:60" outlineLevel="1" x14ac:dyDescent="0.2">
      <c r="A30" s="141"/>
      <c r="B30" s="141"/>
      <c r="C30" s="694" t="s">
        <v>148</v>
      </c>
      <c r="D30" s="695"/>
      <c r="E30" s="150"/>
      <c r="F30" s="161"/>
      <c r="G30" s="161"/>
      <c r="H30" s="161"/>
      <c r="I30" s="161"/>
      <c r="J30" s="161"/>
      <c r="K30" s="161"/>
      <c r="L30" s="161"/>
      <c r="M30" s="161"/>
      <c r="N30" s="144"/>
      <c r="O30" s="144"/>
      <c r="P30" s="144"/>
      <c r="Q30" s="144"/>
      <c r="R30" s="144"/>
      <c r="S30" s="144"/>
      <c r="T30" s="145"/>
      <c r="U30" s="144"/>
      <c r="V30" s="161"/>
      <c r="W30" s="140"/>
      <c r="X30" s="140"/>
      <c r="Y30" s="140"/>
      <c r="Z30" s="140"/>
      <c r="AA30" s="140"/>
      <c r="AB30" s="140"/>
      <c r="AC30" s="140"/>
      <c r="AD30" s="140"/>
      <c r="AE30" s="140" t="s">
        <v>128</v>
      </c>
      <c r="AF30" s="140">
        <v>0</v>
      </c>
      <c r="AG30" s="140"/>
      <c r="AH30" s="140"/>
      <c r="AI30" s="140"/>
      <c r="AJ30" s="140"/>
      <c r="AK30" s="140"/>
      <c r="AL30" s="140"/>
      <c r="AM30" s="140"/>
      <c r="AN30" s="140"/>
      <c r="AO30" s="140"/>
      <c r="AP30" s="140"/>
      <c r="AQ30" s="140"/>
      <c r="AR30" s="140"/>
      <c r="AS30" s="140"/>
      <c r="AT30" s="140"/>
      <c r="AU30" s="140"/>
      <c r="AV30" s="140"/>
      <c r="AW30" s="140"/>
      <c r="AX30" s="140"/>
      <c r="AY30" s="140"/>
      <c r="AZ30" s="140"/>
      <c r="BA30" s="140"/>
      <c r="BB30" s="140"/>
      <c r="BC30" s="140"/>
      <c r="BD30" s="140"/>
      <c r="BE30" s="140"/>
      <c r="BF30" s="140"/>
      <c r="BG30" s="140"/>
      <c r="BH30" s="140"/>
    </row>
    <row r="31" spans="1:60" outlineLevel="1" x14ac:dyDescent="0.2">
      <c r="A31" s="141"/>
      <c r="B31" s="141"/>
      <c r="C31" s="694" t="s">
        <v>149</v>
      </c>
      <c r="D31" s="695"/>
      <c r="E31" s="150"/>
      <c r="F31" s="161"/>
      <c r="G31" s="161"/>
      <c r="H31" s="161"/>
      <c r="I31" s="161"/>
      <c r="J31" s="161"/>
      <c r="K31" s="161"/>
      <c r="L31" s="161"/>
      <c r="M31" s="161"/>
      <c r="N31" s="144"/>
      <c r="O31" s="144"/>
      <c r="P31" s="144"/>
      <c r="Q31" s="144"/>
      <c r="R31" s="144"/>
      <c r="S31" s="144"/>
      <c r="T31" s="145"/>
      <c r="U31" s="144"/>
      <c r="V31" s="161"/>
      <c r="W31" s="140"/>
      <c r="X31" s="140"/>
      <c r="Y31" s="140"/>
      <c r="Z31" s="140"/>
      <c r="AA31" s="140"/>
      <c r="AB31" s="140"/>
      <c r="AC31" s="140"/>
      <c r="AD31" s="140"/>
      <c r="AE31" s="140" t="s">
        <v>128</v>
      </c>
      <c r="AF31" s="140">
        <v>0</v>
      </c>
      <c r="AG31" s="140"/>
      <c r="AH31" s="140"/>
      <c r="AI31" s="140"/>
      <c r="AJ31" s="140"/>
      <c r="AK31" s="140"/>
      <c r="AL31" s="140"/>
      <c r="AM31" s="140"/>
      <c r="AN31" s="140"/>
      <c r="AO31" s="140"/>
      <c r="AP31" s="140"/>
      <c r="AQ31" s="140"/>
      <c r="AR31" s="140"/>
      <c r="AS31" s="140"/>
      <c r="AT31" s="140"/>
      <c r="AU31" s="140"/>
      <c r="AV31" s="140"/>
      <c r="AW31" s="140"/>
      <c r="AX31" s="140"/>
      <c r="AY31" s="140"/>
      <c r="AZ31" s="140"/>
      <c r="BA31" s="140"/>
      <c r="BB31" s="140"/>
      <c r="BC31" s="140"/>
      <c r="BD31" s="140"/>
      <c r="BE31" s="140"/>
      <c r="BF31" s="140"/>
      <c r="BG31" s="140"/>
      <c r="BH31" s="140"/>
    </row>
    <row r="32" spans="1:60" outlineLevel="1" x14ac:dyDescent="0.2">
      <c r="A32" s="141"/>
      <c r="B32" s="141"/>
      <c r="C32" s="694" t="s">
        <v>150</v>
      </c>
      <c r="D32" s="695"/>
      <c r="E32" s="150"/>
      <c r="F32" s="161"/>
      <c r="G32" s="161"/>
      <c r="H32" s="161"/>
      <c r="I32" s="161"/>
      <c r="J32" s="161"/>
      <c r="K32" s="161"/>
      <c r="L32" s="161"/>
      <c r="M32" s="161"/>
      <c r="N32" s="144"/>
      <c r="O32" s="144"/>
      <c r="P32" s="144"/>
      <c r="Q32" s="144"/>
      <c r="R32" s="144"/>
      <c r="S32" s="144"/>
      <c r="T32" s="145"/>
      <c r="U32" s="144"/>
      <c r="V32" s="161"/>
      <c r="W32" s="140"/>
      <c r="X32" s="140"/>
      <c r="Y32" s="140"/>
      <c r="Z32" s="140"/>
      <c r="AA32" s="140"/>
      <c r="AB32" s="140"/>
      <c r="AC32" s="140"/>
      <c r="AD32" s="140"/>
      <c r="AE32" s="140" t="s">
        <v>128</v>
      </c>
      <c r="AF32" s="140">
        <v>0</v>
      </c>
      <c r="AG32" s="140"/>
      <c r="AH32" s="140"/>
      <c r="AI32" s="140"/>
      <c r="AJ32" s="140"/>
      <c r="AK32" s="140"/>
      <c r="AL32" s="140"/>
      <c r="AM32" s="140"/>
      <c r="AN32" s="140"/>
      <c r="AO32" s="140"/>
      <c r="AP32" s="140"/>
      <c r="AQ32" s="140"/>
      <c r="AR32" s="140"/>
      <c r="AS32" s="140"/>
      <c r="AT32" s="140"/>
      <c r="AU32" s="140"/>
      <c r="AV32" s="140"/>
      <c r="AW32" s="140"/>
      <c r="AX32" s="140"/>
      <c r="AY32" s="140"/>
      <c r="AZ32" s="140"/>
      <c r="BA32" s="140"/>
      <c r="BB32" s="140"/>
      <c r="BC32" s="140"/>
      <c r="BD32" s="140"/>
      <c r="BE32" s="140"/>
      <c r="BF32" s="140"/>
      <c r="BG32" s="140"/>
      <c r="BH32" s="140"/>
    </row>
    <row r="33" spans="1:60" outlineLevel="1" x14ac:dyDescent="0.2">
      <c r="A33" s="141"/>
      <c r="B33" s="141"/>
      <c r="C33" s="694" t="s">
        <v>151</v>
      </c>
      <c r="D33" s="695"/>
      <c r="E33" s="150"/>
      <c r="F33" s="161"/>
      <c r="G33" s="161"/>
      <c r="H33" s="161"/>
      <c r="I33" s="161"/>
      <c r="J33" s="161"/>
      <c r="K33" s="161"/>
      <c r="L33" s="161"/>
      <c r="M33" s="161"/>
      <c r="N33" s="144"/>
      <c r="O33" s="144"/>
      <c r="P33" s="144"/>
      <c r="Q33" s="144"/>
      <c r="R33" s="144"/>
      <c r="S33" s="144"/>
      <c r="T33" s="145"/>
      <c r="U33" s="144"/>
      <c r="V33" s="161"/>
      <c r="W33" s="140"/>
      <c r="X33" s="140"/>
      <c r="Y33" s="140"/>
      <c r="Z33" s="140"/>
      <c r="AA33" s="140"/>
      <c r="AB33" s="140"/>
      <c r="AC33" s="140"/>
      <c r="AD33" s="140"/>
      <c r="AE33" s="140" t="s">
        <v>128</v>
      </c>
      <c r="AF33" s="140">
        <v>0</v>
      </c>
      <c r="AG33" s="140"/>
      <c r="AH33" s="140"/>
      <c r="AI33" s="140"/>
      <c r="AJ33" s="140"/>
      <c r="AK33" s="140"/>
      <c r="AL33" s="140"/>
      <c r="AM33" s="140"/>
      <c r="AN33" s="140"/>
      <c r="AO33" s="140"/>
      <c r="AP33" s="140"/>
      <c r="AQ33" s="140"/>
      <c r="AR33" s="140"/>
      <c r="AS33" s="140"/>
      <c r="AT33" s="140"/>
      <c r="AU33" s="140"/>
      <c r="AV33" s="140"/>
      <c r="AW33" s="140"/>
      <c r="AX33" s="140"/>
      <c r="AY33" s="140"/>
      <c r="AZ33" s="140"/>
      <c r="BA33" s="140"/>
      <c r="BB33" s="140"/>
      <c r="BC33" s="140"/>
      <c r="BD33" s="140"/>
      <c r="BE33" s="140"/>
      <c r="BF33" s="140"/>
      <c r="BG33" s="140"/>
      <c r="BH33" s="140"/>
    </row>
    <row r="34" spans="1:60" outlineLevel="1" x14ac:dyDescent="0.2">
      <c r="A34" s="141"/>
      <c r="B34" s="141"/>
      <c r="C34" s="694" t="s">
        <v>152</v>
      </c>
      <c r="D34" s="695"/>
      <c r="E34" s="150"/>
      <c r="F34" s="161"/>
      <c r="G34" s="161"/>
      <c r="H34" s="161"/>
      <c r="I34" s="161"/>
      <c r="J34" s="161"/>
      <c r="K34" s="161"/>
      <c r="L34" s="161"/>
      <c r="M34" s="161"/>
      <c r="N34" s="144"/>
      <c r="O34" s="144"/>
      <c r="P34" s="144"/>
      <c r="Q34" s="144"/>
      <c r="R34" s="144"/>
      <c r="S34" s="144"/>
      <c r="T34" s="145"/>
      <c r="U34" s="144"/>
      <c r="V34" s="161"/>
      <c r="W34" s="140"/>
      <c r="X34" s="140"/>
      <c r="Y34" s="140"/>
      <c r="Z34" s="140"/>
      <c r="AA34" s="140"/>
      <c r="AB34" s="140"/>
      <c r="AC34" s="140"/>
      <c r="AD34" s="140"/>
      <c r="AE34" s="140" t="s">
        <v>128</v>
      </c>
      <c r="AF34" s="140">
        <v>0</v>
      </c>
      <c r="AG34" s="140"/>
      <c r="AH34" s="140"/>
      <c r="AI34" s="140"/>
      <c r="AJ34" s="140"/>
      <c r="AK34" s="140"/>
      <c r="AL34" s="140"/>
      <c r="AM34" s="140"/>
      <c r="AN34" s="140"/>
      <c r="AO34" s="140"/>
      <c r="AP34" s="140"/>
      <c r="AQ34" s="140"/>
      <c r="AR34" s="140"/>
      <c r="AS34" s="140"/>
      <c r="AT34" s="140"/>
      <c r="AU34" s="140"/>
      <c r="AV34" s="140"/>
      <c r="AW34" s="140"/>
      <c r="AX34" s="140"/>
      <c r="AY34" s="140"/>
      <c r="AZ34" s="140"/>
      <c r="BA34" s="140"/>
      <c r="BB34" s="140"/>
      <c r="BC34" s="140"/>
      <c r="BD34" s="140"/>
      <c r="BE34" s="140"/>
      <c r="BF34" s="140"/>
      <c r="BG34" s="140"/>
      <c r="BH34" s="140"/>
    </row>
    <row r="35" spans="1:60" outlineLevel="1" x14ac:dyDescent="0.2">
      <c r="A35" s="141"/>
      <c r="B35" s="141"/>
      <c r="C35" s="694" t="s">
        <v>153</v>
      </c>
      <c r="D35" s="695"/>
      <c r="E35" s="150"/>
      <c r="F35" s="161"/>
      <c r="G35" s="161"/>
      <c r="H35" s="161"/>
      <c r="I35" s="161"/>
      <c r="J35" s="161"/>
      <c r="K35" s="161"/>
      <c r="L35" s="161"/>
      <c r="M35" s="161"/>
      <c r="N35" s="144"/>
      <c r="O35" s="144"/>
      <c r="P35" s="144"/>
      <c r="Q35" s="144"/>
      <c r="R35" s="144"/>
      <c r="S35" s="144"/>
      <c r="T35" s="145"/>
      <c r="U35" s="144"/>
      <c r="V35" s="161"/>
      <c r="W35" s="140"/>
      <c r="X35" s="140"/>
      <c r="Y35" s="140"/>
      <c r="Z35" s="140"/>
      <c r="AA35" s="140"/>
      <c r="AB35" s="140"/>
      <c r="AC35" s="140"/>
      <c r="AD35" s="140"/>
      <c r="AE35" s="140" t="s">
        <v>128</v>
      </c>
      <c r="AF35" s="140">
        <v>0</v>
      </c>
      <c r="AG35" s="140"/>
      <c r="AH35" s="140"/>
      <c r="AI35" s="140"/>
      <c r="AJ35" s="140"/>
      <c r="AK35" s="140"/>
      <c r="AL35" s="140"/>
      <c r="AM35" s="140"/>
      <c r="AN35" s="140"/>
      <c r="AO35" s="140"/>
      <c r="AP35" s="140"/>
      <c r="AQ35" s="140"/>
      <c r="AR35" s="140"/>
      <c r="AS35" s="140"/>
      <c r="AT35" s="140"/>
      <c r="AU35" s="140"/>
      <c r="AV35" s="140"/>
      <c r="AW35" s="140"/>
      <c r="AX35" s="140"/>
      <c r="AY35" s="140"/>
      <c r="AZ35" s="140"/>
      <c r="BA35" s="140"/>
      <c r="BB35" s="140"/>
      <c r="BC35" s="140"/>
      <c r="BD35" s="140"/>
      <c r="BE35" s="140"/>
      <c r="BF35" s="140"/>
      <c r="BG35" s="140"/>
      <c r="BH35" s="140"/>
    </row>
    <row r="36" spans="1:60" outlineLevel="1" x14ac:dyDescent="0.2">
      <c r="A36" s="141"/>
      <c r="B36" s="141"/>
      <c r="C36" s="694" t="s">
        <v>154</v>
      </c>
      <c r="D36" s="695"/>
      <c r="E36" s="150"/>
      <c r="F36" s="161"/>
      <c r="G36" s="161"/>
      <c r="H36" s="161"/>
      <c r="I36" s="161"/>
      <c r="J36" s="161"/>
      <c r="K36" s="161"/>
      <c r="L36" s="161"/>
      <c r="M36" s="161"/>
      <c r="N36" s="144"/>
      <c r="O36" s="144"/>
      <c r="P36" s="144"/>
      <c r="Q36" s="144"/>
      <c r="R36" s="144"/>
      <c r="S36" s="144"/>
      <c r="T36" s="145"/>
      <c r="U36" s="144"/>
      <c r="V36" s="161"/>
      <c r="W36" s="140"/>
      <c r="X36" s="140"/>
      <c r="Y36" s="140"/>
      <c r="Z36" s="140"/>
      <c r="AA36" s="140"/>
      <c r="AB36" s="140"/>
      <c r="AC36" s="140"/>
      <c r="AD36" s="140"/>
      <c r="AE36" s="140" t="s">
        <v>128</v>
      </c>
      <c r="AF36" s="140">
        <v>0</v>
      </c>
      <c r="AG36" s="140"/>
      <c r="AH36" s="140"/>
      <c r="AI36" s="140"/>
      <c r="AJ36" s="140"/>
      <c r="AK36" s="140"/>
      <c r="AL36" s="140"/>
      <c r="AM36" s="140"/>
      <c r="AN36" s="140"/>
      <c r="AO36" s="140"/>
      <c r="AP36" s="140"/>
      <c r="AQ36" s="140"/>
      <c r="AR36" s="140"/>
      <c r="AS36" s="140"/>
      <c r="AT36" s="140"/>
      <c r="AU36" s="140"/>
      <c r="AV36" s="140"/>
      <c r="AW36" s="140"/>
      <c r="AX36" s="140"/>
      <c r="AY36" s="140"/>
      <c r="AZ36" s="140"/>
      <c r="BA36" s="140"/>
      <c r="BB36" s="140"/>
      <c r="BC36" s="140"/>
      <c r="BD36" s="140"/>
      <c r="BE36" s="140"/>
      <c r="BF36" s="140"/>
      <c r="BG36" s="140"/>
      <c r="BH36" s="140"/>
    </row>
    <row r="37" spans="1:60" outlineLevel="1" x14ac:dyDescent="0.2">
      <c r="A37" s="141"/>
      <c r="B37" s="141"/>
      <c r="C37" s="694" t="s">
        <v>155</v>
      </c>
      <c r="D37" s="695"/>
      <c r="E37" s="150"/>
      <c r="F37" s="161"/>
      <c r="G37" s="161"/>
      <c r="H37" s="161"/>
      <c r="I37" s="161"/>
      <c r="J37" s="161"/>
      <c r="K37" s="161"/>
      <c r="L37" s="161"/>
      <c r="M37" s="161"/>
      <c r="N37" s="144"/>
      <c r="O37" s="144"/>
      <c r="P37" s="144"/>
      <c r="Q37" s="144"/>
      <c r="R37" s="144"/>
      <c r="S37" s="144"/>
      <c r="T37" s="145"/>
      <c r="U37" s="144"/>
      <c r="V37" s="161"/>
      <c r="W37" s="140"/>
      <c r="X37" s="140"/>
      <c r="Y37" s="140"/>
      <c r="Z37" s="140"/>
      <c r="AA37" s="140"/>
      <c r="AB37" s="140"/>
      <c r="AC37" s="140"/>
      <c r="AD37" s="140"/>
      <c r="AE37" s="140" t="s">
        <v>128</v>
      </c>
      <c r="AF37" s="140">
        <v>0</v>
      </c>
      <c r="AG37" s="140"/>
      <c r="AH37" s="140"/>
      <c r="AI37" s="140"/>
      <c r="AJ37" s="140"/>
      <c r="AK37" s="140"/>
      <c r="AL37" s="140"/>
      <c r="AM37" s="140"/>
      <c r="AN37" s="140"/>
      <c r="AO37" s="140"/>
      <c r="AP37" s="140"/>
      <c r="AQ37" s="140"/>
      <c r="AR37" s="140"/>
      <c r="AS37" s="140"/>
      <c r="AT37" s="140"/>
      <c r="AU37" s="140"/>
      <c r="AV37" s="140"/>
      <c r="AW37" s="140"/>
      <c r="AX37" s="140"/>
      <c r="AY37" s="140"/>
      <c r="AZ37" s="140"/>
      <c r="BA37" s="140"/>
      <c r="BB37" s="140"/>
      <c r="BC37" s="140"/>
      <c r="BD37" s="140"/>
      <c r="BE37" s="140"/>
      <c r="BF37" s="140"/>
      <c r="BG37" s="140"/>
      <c r="BH37" s="140"/>
    </row>
    <row r="38" spans="1:60" outlineLevel="1" x14ac:dyDescent="0.2">
      <c r="A38" s="141"/>
      <c r="B38" s="141"/>
      <c r="C38" s="694" t="s">
        <v>156</v>
      </c>
      <c r="D38" s="695"/>
      <c r="E38" s="150"/>
      <c r="F38" s="161"/>
      <c r="G38" s="161"/>
      <c r="H38" s="161"/>
      <c r="I38" s="161"/>
      <c r="J38" s="161"/>
      <c r="K38" s="161"/>
      <c r="L38" s="161"/>
      <c r="M38" s="161"/>
      <c r="N38" s="144"/>
      <c r="O38" s="144"/>
      <c r="P38" s="144"/>
      <c r="Q38" s="144"/>
      <c r="R38" s="144"/>
      <c r="S38" s="144"/>
      <c r="T38" s="145"/>
      <c r="U38" s="144"/>
      <c r="V38" s="161"/>
      <c r="W38" s="140"/>
      <c r="X38" s="140"/>
      <c r="Y38" s="140"/>
      <c r="Z38" s="140"/>
      <c r="AA38" s="140"/>
      <c r="AB38" s="140"/>
      <c r="AC38" s="140"/>
      <c r="AD38" s="140"/>
      <c r="AE38" s="140" t="s">
        <v>128</v>
      </c>
      <c r="AF38" s="140">
        <v>0</v>
      </c>
      <c r="AG38" s="140"/>
      <c r="AH38" s="140"/>
      <c r="AI38" s="140"/>
      <c r="AJ38" s="140"/>
      <c r="AK38" s="140"/>
      <c r="AL38" s="140"/>
      <c r="AM38" s="140"/>
      <c r="AN38" s="140"/>
      <c r="AO38" s="140"/>
      <c r="AP38" s="140"/>
      <c r="AQ38" s="140"/>
      <c r="AR38" s="140"/>
      <c r="AS38" s="140"/>
      <c r="AT38" s="140"/>
      <c r="AU38" s="140"/>
      <c r="AV38" s="140"/>
      <c r="AW38" s="140"/>
      <c r="AX38" s="140"/>
      <c r="AY38" s="140"/>
      <c r="AZ38" s="140"/>
      <c r="BA38" s="140"/>
      <c r="BB38" s="140"/>
      <c r="BC38" s="140"/>
      <c r="BD38" s="140"/>
      <c r="BE38" s="140"/>
      <c r="BF38" s="140"/>
      <c r="BG38" s="140"/>
      <c r="BH38" s="140"/>
    </row>
    <row r="39" spans="1:60" outlineLevel="1" x14ac:dyDescent="0.2">
      <c r="A39" s="141"/>
      <c r="B39" s="141"/>
      <c r="C39" s="694" t="s">
        <v>157</v>
      </c>
      <c r="D39" s="695"/>
      <c r="E39" s="150"/>
      <c r="F39" s="161"/>
      <c r="G39" s="161"/>
      <c r="H39" s="161"/>
      <c r="I39" s="161"/>
      <c r="J39" s="161"/>
      <c r="K39" s="161"/>
      <c r="L39" s="161"/>
      <c r="M39" s="161"/>
      <c r="N39" s="144"/>
      <c r="O39" s="144"/>
      <c r="P39" s="144"/>
      <c r="Q39" s="144"/>
      <c r="R39" s="144"/>
      <c r="S39" s="144"/>
      <c r="T39" s="145"/>
      <c r="U39" s="144"/>
      <c r="V39" s="161"/>
      <c r="W39" s="140"/>
      <c r="X39" s="140"/>
      <c r="Y39" s="140"/>
      <c r="Z39" s="140"/>
      <c r="AA39" s="140"/>
      <c r="AB39" s="140"/>
      <c r="AC39" s="140"/>
      <c r="AD39" s="140"/>
      <c r="AE39" s="140" t="s">
        <v>128</v>
      </c>
      <c r="AF39" s="140">
        <v>0</v>
      </c>
      <c r="AG39" s="140"/>
      <c r="AH39" s="140"/>
      <c r="AI39" s="140"/>
      <c r="AJ39" s="140"/>
      <c r="AK39" s="140"/>
      <c r="AL39" s="140"/>
      <c r="AM39" s="140"/>
      <c r="AN39" s="140"/>
      <c r="AO39" s="140"/>
      <c r="AP39" s="140"/>
      <c r="AQ39" s="140"/>
      <c r="AR39" s="140"/>
      <c r="AS39" s="140"/>
      <c r="AT39" s="140"/>
      <c r="AU39" s="140"/>
      <c r="AV39" s="140"/>
      <c r="AW39" s="140"/>
      <c r="AX39" s="140"/>
      <c r="AY39" s="140"/>
      <c r="AZ39" s="140"/>
      <c r="BA39" s="140"/>
      <c r="BB39" s="140"/>
      <c r="BC39" s="140"/>
      <c r="BD39" s="140"/>
      <c r="BE39" s="140"/>
      <c r="BF39" s="140"/>
      <c r="BG39" s="140"/>
      <c r="BH39" s="140"/>
    </row>
    <row r="40" spans="1:60" outlineLevel="1" x14ac:dyDescent="0.2">
      <c r="A40" s="141"/>
      <c r="B40" s="141"/>
      <c r="C40" s="694" t="s">
        <v>158</v>
      </c>
      <c r="D40" s="695"/>
      <c r="E40" s="150"/>
      <c r="F40" s="161"/>
      <c r="G40" s="161"/>
      <c r="H40" s="161"/>
      <c r="I40" s="161"/>
      <c r="J40" s="161"/>
      <c r="K40" s="161"/>
      <c r="L40" s="161"/>
      <c r="M40" s="161"/>
      <c r="N40" s="144"/>
      <c r="O40" s="144"/>
      <c r="P40" s="144"/>
      <c r="Q40" s="144"/>
      <c r="R40" s="144"/>
      <c r="S40" s="144"/>
      <c r="T40" s="145"/>
      <c r="U40" s="144"/>
      <c r="V40" s="161"/>
      <c r="W40" s="140"/>
      <c r="X40" s="140"/>
      <c r="Y40" s="140"/>
      <c r="Z40" s="140"/>
      <c r="AA40" s="140"/>
      <c r="AB40" s="140"/>
      <c r="AC40" s="140"/>
      <c r="AD40" s="140"/>
      <c r="AE40" s="140" t="s">
        <v>128</v>
      </c>
      <c r="AF40" s="140">
        <v>0</v>
      </c>
      <c r="AG40" s="140"/>
      <c r="AH40" s="140"/>
      <c r="AI40" s="140"/>
      <c r="AJ40" s="140"/>
      <c r="AK40" s="140"/>
      <c r="AL40" s="140"/>
      <c r="AM40" s="140"/>
      <c r="AN40" s="140"/>
      <c r="AO40" s="140"/>
      <c r="AP40" s="140"/>
      <c r="AQ40" s="140"/>
      <c r="AR40" s="140"/>
      <c r="AS40" s="140"/>
      <c r="AT40" s="140"/>
      <c r="AU40" s="140"/>
      <c r="AV40" s="140"/>
      <c r="AW40" s="140"/>
      <c r="AX40" s="140"/>
      <c r="AY40" s="140"/>
      <c r="AZ40" s="140"/>
      <c r="BA40" s="140"/>
      <c r="BB40" s="140"/>
      <c r="BC40" s="140"/>
      <c r="BD40" s="140"/>
      <c r="BE40" s="140"/>
      <c r="BF40" s="140"/>
      <c r="BG40" s="140"/>
      <c r="BH40" s="140"/>
    </row>
    <row r="41" spans="1:60" outlineLevel="1" x14ac:dyDescent="0.2">
      <c r="A41" s="141"/>
      <c r="B41" s="141"/>
      <c r="C41" s="694" t="s">
        <v>159</v>
      </c>
      <c r="D41" s="695"/>
      <c r="E41" s="150"/>
      <c r="F41" s="161"/>
      <c r="G41" s="161"/>
      <c r="H41" s="161"/>
      <c r="I41" s="161"/>
      <c r="J41" s="161"/>
      <c r="K41" s="161"/>
      <c r="L41" s="161"/>
      <c r="M41" s="161"/>
      <c r="N41" s="144"/>
      <c r="O41" s="144"/>
      <c r="P41" s="144"/>
      <c r="Q41" s="144"/>
      <c r="R41" s="144"/>
      <c r="S41" s="144"/>
      <c r="T41" s="145"/>
      <c r="U41" s="144"/>
      <c r="V41" s="161"/>
      <c r="W41" s="140"/>
      <c r="X41" s="140"/>
      <c r="Y41" s="140"/>
      <c r="Z41" s="140"/>
      <c r="AA41" s="140"/>
      <c r="AB41" s="140"/>
      <c r="AC41" s="140"/>
      <c r="AD41" s="140"/>
      <c r="AE41" s="140" t="s">
        <v>128</v>
      </c>
      <c r="AF41" s="140">
        <v>0</v>
      </c>
      <c r="AG41" s="140"/>
      <c r="AH41" s="140"/>
      <c r="AI41" s="140"/>
      <c r="AJ41" s="140"/>
      <c r="AK41" s="140"/>
      <c r="AL41" s="140"/>
      <c r="AM41" s="140"/>
      <c r="AN41" s="140"/>
      <c r="AO41" s="140"/>
      <c r="AP41" s="140"/>
      <c r="AQ41" s="140"/>
      <c r="AR41" s="140"/>
      <c r="AS41" s="140"/>
      <c r="AT41" s="140"/>
      <c r="AU41" s="140"/>
      <c r="AV41" s="140"/>
      <c r="AW41" s="140"/>
      <c r="AX41" s="140"/>
      <c r="AY41" s="140"/>
      <c r="AZ41" s="140"/>
      <c r="BA41" s="140"/>
      <c r="BB41" s="140"/>
      <c r="BC41" s="140"/>
      <c r="BD41" s="140"/>
      <c r="BE41" s="140"/>
      <c r="BF41" s="140"/>
      <c r="BG41" s="140"/>
      <c r="BH41" s="140"/>
    </row>
    <row r="42" spans="1:60" outlineLevel="1" x14ac:dyDescent="0.2">
      <c r="A42" s="141"/>
      <c r="B42" s="141"/>
      <c r="C42" s="694" t="s">
        <v>160</v>
      </c>
      <c r="D42" s="695"/>
      <c r="E42" s="150"/>
      <c r="F42" s="161"/>
      <c r="G42" s="161"/>
      <c r="H42" s="161"/>
      <c r="I42" s="161"/>
      <c r="J42" s="161"/>
      <c r="K42" s="161"/>
      <c r="L42" s="161"/>
      <c r="M42" s="161"/>
      <c r="N42" s="144"/>
      <c r="O42" s="144"/>
      <c r="P42" s="144"/>
      <c r="Q42" s="144"/>
      <c r="R42" s="144"/>
      <c r="S42" s="144"/>
      <c r="T42" s="145"/>
      <c r="U42" s="144"/>
      <c r="V42" s="161"/>
      <c r="W42" s="140"/>
      <c r="X42" s="140"/>
      <c r="Y42" s="140"/>
      <c r="Z42" s="140"/>
      <c r="AA42" s="140"/>
      <c r="AB42" s="140"/>
      <c r="AC42" s="140"/>
      <c r="AD42" s="140"/>
      <c r="AE42" s="140" t="s">
        <v>128</v>
      </c>
      <c r="AF42" s="140">
        <v>0</v>
      </c>
      <c r="AG42" s="140"/>
      <c r="AH42" s="140"/>
      <c r="AI42" s="140"/>
      <c r="AJ42" s="140"/>
      <c r="AK42" s="140"/>
      <c r="AL42" s="140"/>
      <c r="AM42" s="140"/>
      <c r="AN42" s="140"/>
      <c r="AO42" s="140"/>
      <c r="AP42" s="140"/>
      <c r="AQ42" s="140"/>
      <c r="AR42" s="140"/>
      <c r="AS42" s="140"/>
      <c r="AT42" s="140"/>
      <c r="AU42" s="140"/>
      <c r="AV42" s="140"/>
      <c r="AW42" s="140"/>
      <c r="AX42" s="140"/>
      <c r="AY42" s="140"/>
      <c r="AZ42" s="140"/>
      <c r="BA42" s="140"/>
      <c r="BB42" s="140"/>
      <c r="BC42" s="140"/>
      <c r="BD42" s="140"/>
      <c r="BE42" s="140"/>
      <c r="BF42" s="140"/>
      <c r="BG42" s="140"/>
      <c r="BH42" s="140"/>
    </row>
    <row r="43" spans="1:60" outlineLevel="1" x14ac:dyDescent="0.2">
      <c r="A43" s="141"/>
      <c r="B43" s="141"/>
      <c r="C43" s="694" t="s">
        <v>161</v>
      </c>
      <c r="D43" s="695"/>
      <c r="E43" s="150"/>
      <c r="F43" s="161"/>
      <c r="G43" s="161"/>
      <c r="H43" s="161"/>
      <c r="I43" s="161"/>
      <c r="J43" s="161"/>
      <c r="K43" s="161"/>
      <c r="L43" s="161"/>
      <c r="M43" s="161"/>
      <c r="N43" s="144"/>
      <c r="O43" s="144"/>
      <c r="P43" s="144"/>
      <c r="Q43" s="144"/>
      <c r="R43" s="144"/>
      <c r="S43" s="144"/>
      <c r="T43" s="145"/>
      <c r="U43" s="144"/>
      <c r="V43" s="161"/>
      <c r="W43" s="140"/>
      <c r="X43" s="140"/>
      <c r="Y43" s="140"/>
      <c r="Z43" s="140"/>
      <c r="AA43" s="140"/>
      <c r="AB43" s="140"/>
      <c r="AC43" s="140"/>
      <c r="AD43" s="140"/>
      <c r="AE43" s="140" t="s">
        <v>128</v>
      </c>
      <c r="AF43" s="140">
        <v>0</v>
      </c>
      <c r="AG43" s="140"/>
      <c r="AH43" s="140"/>
      <c r="AI43" s="140"/>
      <c r="AJ43" s="140"/>
      <c r="AK43" s="140"/>
      <c r="AL43" s="140"/>
      <c r="AM43" s="140"/>
      <c r="AN43" s="140"/>
      <c r="AO43" s="140"/>
      <c r="AP43" s="140"/>
      <c r="AQ43" s="140"/>
      <c r="AR43" s="140"/>
      <c r="AS43" s="140"/>
      <c r="AT43" s="140"/>
      <c r="AU43" s="140"/>
      <c r="AV43" s="140"/>
      <c r="AW43" s="140"/>
      <c r="AX43" s="140"/>
      <c r="AY43" s="140"/>
      <c r="AZ43" s="140"/>
      <c r="BA43" s="140"/>
      <c r="BB43" s="140"/>
      <c r="BC43" s="140"/>
      <c r="BD43" s="140"/>
      <c r="BE43" s="140"/>
      <c r="BF43" s="140"/>
      <c r="BG43" s="140"/>
      <c r="BH43" s="140"/>
    </row>
    <row r="44" spans="1:60" x14ac:dyDescent="0.2">
      <c r="A44" s="142" t="s">
        <v>123</v>
      </c>
      <c r="B44" s="142" t="s">
        <v>58</v>
      </c>
      <c r="C44" s="696" t="s">
        <v>59</v>
      </c>
      <c r="D44" s="146"/>
      <c r="E44" s="151"/>
      <c r="F44" s="153"/>
      <c r="G44" s="153">
        <f>SUMIF(AE45:AE45,"&lt;&gt;NOR",G45:G45)</f>
        <v>0</v>
      </c>
      <c r="H44" s="153"/>
      <c r="I44" s="153">
        <f>SUM(I45:I45)</f>
        <v>0</v>
      </c>
      <c r="J44" s="153"/>
      <c r="K44" s="153">
        <f>SUM(K45:K45)</f>
        <v>0</v>
      </c>
      <c r="L44" s="153"/>
      <c r="M44" s="153">
        <f>SUM(M45:M45)</f>
        <v>0</v>
      </c>
      <c r="N44" s="147"/>
      <c r="O44" s="147">
        <f>SUM(O45:O45)</f>
        <v>0</v>
      </c>
      <c r="P44" s="147"/>
      <c r="Q44" s="147">
        <f>SUM(Q45:Q45)</f>
        <v>0</v>
      </c>
      <c r="R44" s="147"/>
      <c r="S44" s="147"/>
      <c r="T44" s="148"/>
      <c r="U44" s="147">
        <f>SUM(U45:U45)</f>
        <v>0</v>
      </c>
      <c r="V44" s="153"/>
      <c r="AE44" t="s">
        <v>124</v>
      </c>
    </row>
    <row r="45" spans="1:60" ht="22.5" outlineLevel="1" x14ac:dyDescent="0.2">
      <c r="A45" s="141">
        <v>2</v>
      </c>
      <c r="B45" s="141" t="s">
        <v>162</v>
      </c>
      <c r="C45" s="692" t="s">
        <v>163</v>
      </c>
      <c r="D45" s="143" t="s">
        <v>164</v>
      </c>
      <c r="E45" s="149">
        <v>1</v>
      </c>
      <c r="F45" s="693"/>
      <c r="G45" s="161">
        <f>ROUND(E45*F45,2)</f>
        <v>0</v>
      </c>
      <c r="H45" s="693"/>
      <c r="I45" s="161">
        <f>ROUND(E45*H45,2)</f>
        <v>0</v>
      </c>
      <c r="J45" s="693"/>
      <c r="K45" s="161">
        <f>ROUND(E45*J45,2)</f>
        <v>0</v>
      </c>
      <c r="L45" s="161">
        <v>21</v>
      </c>
      <c r="M45" s="161">
        <f>G45*(1+L45/100)</f>
        <v>0</v>
      </c>
      <c r="N45" s="144">
        <v>0</v>
      </c>
      <c r="O45" s="144">
        <f>ROUND(E45*N45,5)</f>
        <v>0</v>
      </c>
      <c r="P45" s="144">
        <v>0</v>
      </c>
      <c r="Q45" s="144">
        <f>ROUND(E45*P45,5)</f>
        <v>0</v>
      </c>
      <c r="R45" s="144"/>
      <c r="S45" s="144"/>
      <c r="T45" s="145">
        <v>0</v>
      </c>
      <c r="U45" s="144">
        <f>ROUND(E45*T45,2)</f>
        <v>0</v>
      </c>
      <c r="V45" s="161" t="s">
        <v>366</v>
      </c>
      <c r="W45" s="140"/>
      <c r="X45" s="140"/>
      <c r="Y45" s="140"/>
      <c r="Z45" s="140"/>
      <c r="AA45" s="140"/>
      <c r="AB45" s="140"/>
      <c r="AC45" s="140"/>
      <c r="AD45" s="140"/>
      <c r="AE45" s="140" t="s">
        <v>126</v>
      </c>
      <c r="AF45" s="140"/>
      <c r="AG45" s="140"/>
      <c r="AH45" s="140"/>
      <c r="AI45" s="140"/>
      <c r="AJ45" s="140"/>
      <c r="AK45" s="140"/>
      <c r="AL45" s="140"/>
      <c r="AM45" s="140"/>
      <c r="AN45" s="140"/>
      <c r="AO45" s="140"/>
      <c r="AP45" s="140"/>
      <c r="AQ45" s="140"/>
      <c r="AR45" s="140"/>
      <c r="AS45" s="140"/>
      <c r="AT45" s="140"/>
      <c r="AU45" s="140"/>
      <c r="AV45" s="140"/>
      <c r="AW45" s="140"/>
      <c r="AX45" s="140"/>
      <c r="AY45" s="140"/>
      <c r="AZ45" s="140"/>
      <c r="BA45" s="140"/>
      <c r="BB45" s="140"/>
      <c r="BC45" s="140"/>
      <c r="BD45" s="140"/>
      <c r="BE45" s="140"/>
      <c r="BF45" s="140"/>
      <c r="BG45" s="140"/>
      <c r="BH45" s="140"/>
    </row>
    <row r="46" spans="1:60" x14ac:dyDescent="0.2">
      <c r="A46" s="142" t="s">
        <v>123</v>
      </c>
      <c r="B46" s="142" t="s">
        <v>60</v>
      </c>
      <c r="C46" s="696" t="s">
        <v>61</v>
      </c>
      <c r="D46" s="146"/>
      <c r="E46" s="151"/>
      <c r="F46" s="153"/>
      <c r="G46" s="153">
        <f>SUMIF(AE47:AE66,"&lt;&gt;NOR",G47:G66)</f>
        <v>0</v>
      </c>
      <c r="H46" s="153"/>
      <c r="I46" s="153">
        <f>SUM(I47:I66)</f>
        <v>0</v>
      </c>
      <c r="J46" s="153"/>
      <c r="K46" s="153">
        <f>SUM(K47:K66)</f>
        <v>0</v>
      </c>
      <c r="L46" s="153"/>
      <c r="M46" s="153">
        <f>SUM(M47:M66)</f>
        <v>0</v>
      </c>
      <c r="N46" s="147"/>
      <c r="O46" s="147">
        <f>SUM(O47:O66)</f>
        <v>1.8416300000000001</v>
      </c>
      <c r="P46" s="147"/>
      <c r="Q46" s="147">
        <f>SUM(Q47:Q66)</f>
        <v>0.41520000000000001</v>
      </c>
      <c r="R46" s="147"/>
      <c r="S46" s="147"/>
      <c r="T46" s="148"/>
      <c r="U46" s="147">
        <f>SUM(U47:U66)</f>
        <v>44.019999999999996</v>
      </c>
      <c r="V46" s="153"/>
      <c r="AE46" t="s">
        <v>124</v>
      </c>
    </row>
    <row r="47" spans="1:60" ht="22.5" outlineLevel="1" x14ac:dyDescent="0.2">
      <c r="A47" s="141">
        <v>3</v>
      </c>
      <c r="B47" s="141" t="s">
        <v>165</v>
      </c>
      <c r="C47" s="692" t="s">
        <v>166</v>
      </c>
      <c r="D47" s="143" t="s">
        <v>167</v>
      </c>
      <c r="E47" s="149">
        <v>0.1143522</v>
      </c>
      <c r="F47" s="693"/>
      <c r="G47" s="161">
        <f>ROUND(E47*F47,2)</f>
        <v>0</v>
      </c>
      <c r="H47" s="693"/>
      <c r="I47" s="161">
        <f>ROUND(E47*H47,2)</f>
        <v>0</v>
      </c>
      <c r="J47" s="693"/>
      <c r="K47" s="161">
        <f>ROUND(E47*J47,2)</f>
        <v>0</v>
      </c>
      <c r="L47" s="161">
        <v>21</v>
      </c>
      <c r="M47" s="161">
        <f>G47*(1+L47/100)</f>
        <v>0</v>
      </c>
      <c r="N47" s="144">
        <v>1.0970899999999999</v>
      </c>
      <c r="O47" s="144">
        <f>ROUND(E47*N47,5)</f>
        <v>0.12545000000000001</v>
      </c>
      <c r="P47" s="144">
        <v>3.6309</v>
      </c>
      <c r="Q47" s="144">
        <f>ROUND(E47*P47,5)</f>
        <v>0.41520000000000001</v>
      </c>
      <c r="R47" s="144"/>
      <c r="S47" s="144"/>
      <c r="T47" s="145">
        <v>81.472070000000002</v>
      </c>
      <c r="U47" s="144">
        <f>ROUND(E47*T47,2)</f>
        <v>9.32</v>
      </c>
      <c r="V47" s="161" t="s">
        <v>367</v>
      </c>
      <c r="W47" s="140"/>
      <c r="X47" s="140"/>
      <c r="Y47" s="140"/>
      <c r="Z47" s="140"/>
      <c r="AA47" s="140"/>
      <c r="AB47" s="140"/>
      <c r="AC47" s="140"/>
      <c r="AD47" s="140"/>
      <c r="AE47" s="140" t="s">
        <v>168</v>
      </c>
      <c r="AF47" s="140"/>
      <c r="AG47" s="140"/>
      <c r="AH47" s="140"/>
      <c r="AI47" s="140"/>
      <c r="AJ47" s="140"/>
      <c r="AK47" s="140"/>
      <c r="AL47" s="140"/>
      <c r="AM47" s="140"/>
      <c r="AN47" s="140"/>
      <c r="AO47" s="140"/>
      <c r="AP47" s="140"/>
      <c r="AQ47" s="140"/>
      <c r="AR47" s="140"/>
      <c r="AS47" s="140"/>
      <c r="AT47" s="140"/>
      <c r="AU47" s="140"/>
      <c r="AV47" s="140"/>
      <c r="AW47" s="140"/>
      <c r="AX47" s="140"/>
      <c r="AY47" s="140"/>
      <c r="AZ47" s="140"/>
      <c r="BA47" s="140"/>
      <c r="BB47" s="140"/>
      <c r="BC47" s="140"/>
      <c r="BD47" s="140"/>
      <c r="BE47" s="140"/>
      <c r="BF47" s="140"/>
      <c r="BG47" s="140"/>
      <c r="BH47" s="140"/>
    </row>
    <row r="48" spans="1:60" outlineLevel="1" x14ac:dyDescent="0.2">
      <c r="A48" s="141"/>
      <c r="B48" s="141"/>
      <c r="C48" s="694" t="s">
        <v>169</v>
      </c>
      <c r="D48" s="695"/>
      <c r="E48" s="150">
        <v>0.1143522</v>
      </c>
      <c r="F48" s="161"/>
      <c r="G48" s="161"/>
      <c r="H48" s="161"/>
      <c r="I48" s="161"/>
      <c r="J48" s="161"/>
      <c r="K48" s="161"/>
      <c r="L48" s="161"/>
      <c r="M48" s="161"/>
      <c r="N48" s="144"/>
      <c r="O48" s="144"/>
      <c r="P48" s="144"/>
      <c r="Q48" s="144"/>
      <c r="R48" s="144"/>
      <c r="S48" s="144"/>
      <c r="T48" s="145"/>
      <c r="U48" s="144"/>
      <c r="V48" s="161"/>
      <c r="W48" s="140"/>
      <c r="X48" s="140"/>
      <c r="Y48" s="140"/>
      <c r="Z48" s="140"/>
      <c r="AA48" s="140"/>
      <c r="AB48" s="140"/>
      <c r="AC48" s="140"/>
      <c r="AD48" s="140"/>
      <c r="AE48" s="140" t="s">
        <v>128</v>
      </c>
      <c r="AF48" s="140">
        <v>0</v>
      </c>
      <c r="AG48" s="140"/>
      <c r="AH48" s="140"/>
      <c r="AI48" s="140"/>
      <c r="AJ48" s="140"/>
      <c r="AK48" s="140"/>
      <c r="AL48" s="140"/>
      <c r="AM48" s="140"/>
      <c r="AN48" s="140"/>
      <c r="AO48" s="140"/>
      <c r="AP48" s="140"/>
      <c r="AQ48" s="140"/>
      <c r="AR48" s="140"/>
      <c r="AS48" s="140"/>
      <c r="AT48" s="140"/>
      <c r="AU48" s="140"/>
      <c r="AV48" s="140"/>
      <c r="AW48" s="140"/>
      <c r="AX48" s="140"/>
      <c r="AY48" s="140"/>
      <c r="AZ48" s="140"/>
      <c r="BA48" s="140"/>
      <c r="BB48" s="140"/>
      <c r="BC48" s="140"/>
      <c r="BD48" s="140"/>
      <c r="BE48" s="140"/>
      <c r="BF48" s="140"/>
      <c r="BG48" s="140"/>
      <c r="BH48" s="140"/>
    </row>
    <row r="49" spans="1:60" outlineLevel="1" x14ac:dyDescent="0.2">
      <c r="A49" s="141">
        <v>4</v>
      </c>
      <c r="B49" s="141" t="s">
        <v>170</v>
      </c>
      <c r="C49" s="692" t="s">
        <v>171</v>
      </c>
      <c r="D49" s="143" t="s">
        <v>167</v>
      </c>
      <c r="E49" s="149">
        <v>0.1143522</v>
      </c>
      <c r="F49" s="693"/>
      <c r="G49" s="161">
        <f>ROUND(E49*F49,2)</f>
        <v>0</v>
      </c>
      <c r="H49" s="693"/>
      <c r="I49" s="161">
        <f>ROUND(E49*H49,2)</f>
        <v>0</v>
      </c>
      <c r="J49" s="693"/>
      <c r="K49" s="161">
        <f>ROUND(E49*J49,2)</f>
        <v>0</v>
      </c>
      <c r="L49" s="161">
        <v>21</v>
      </c>
      <c r="M49" s="161">
        <f>G49*(1+L49/100)</f>
        <v>0</v>
      </c>
      <c r="N49" s="144">
        <v>1</v>
      </c>
      <c r="O49" s="144">
        <f>ROUND(E49*N49,5)</f>
        <v>0.11434999999999999</v>
      </c>
      <c r="P49" s="144">
        <v>0</v>
      </c>
      <c r="Q49" s="144">
        <f>ROUND(E49*P49,5)</f>
        <v>0</v>
      </c>
      <c r="R49" s="144"/>
      <c r="S49" s="144"/>
      <c r="T49" s="145">
        <v>0</v>
      </c>
      <c r="U49" s="144">
        <f>ROUND(E49*T49,2)</f>
        <v>0</v>
      </c>
      <c r="V49" s="161" t="s">
        <v>367</v>
      </c>
      <c r="W49" s="140"/>
      <c r="X49" s="140"/>
      <c r="Y49" s="140"/>
      <c r="Z49" s="140"/>
      <c r="AA49" s="140"/>
      <c r="AB49" s="140"/>
      <c r="AC49" s="140"/>
      <c r="AD49" s="140"/>
      <c r="AE49" s="140" t="s">
        <v>172</v>
      </c>
      <c r="AF49" s="140"/>
      <c r="AG49" s="140"/>
      <c r="AH49" s="140"/>
      <c r="AI49" s="140"/>
      <c r="AJ49" s="140"/>
      <c r="AK49" s="140"/>
      <c r="AL49" s="140"/>
      <c r="AM49" s="140"/>
      <c r="AN49" s="140"/>
      <c r="AO49" s="140"/>
      <c r="AP49" s="140"/>
      <c r="AQ49" s="140"/>
      <c r="AR49" s="140"/>
      <c r="AS49" s="140"/>
      <c r="AT49" s="140"/>
      <c r="AU49" s="140"/>
      <c r="AV49" s="140"/>
      <c r="AW49" s="140"/>
      <c r="AX49" s="140"/>
      <c r="AY49" s="140"/>
      <c r="AZ49" s="140"/>
      <c r="BA49" s="140"/>
      <c r="BB49" s="140"/>
      <c r="BC49" s="140"/>
      <c r="BD49" s="140"/>
      <c r="BE49" s="140"/>
      <c r="BF49" s="140"/>
      <c r="BG49" s="140"/>
      <c r="BH49" s="140"/>
    </row>
    <row r="50" spans="1:60" outlineLevel="1" x14ac:dyDescent="0.2">
      <c r="A50" s="141"/>
      <c r="B50" s="141"/>
      <c r="C50" s="694" t="s">
        <v>169</v>
      </c>
      <c r="D50" s="695"/>
      <c r="E50" s="150">
        <v>0.1143522</v>
      </c>
      <c r="F50" s="161"/>
      <c r="G50" s="161"/>
      <c r="H50" s="161"/>
      <c r="I50" s="161"/>
      <c r="J50" s="161"/>
      <c r="K50" s="161"/>
      <c r="L50" s="161"/>
      <c r="M50" s="161"/>
      <c r="N50" s="144"/>
      <c r="O50" s="144"/>
      <c r="P50" s="144"/>
      <c r="Q50" s="144"/>
      <c r="R50" s="144"/>
      <c r="S50" s="144"/>
      <c r="T50" s="145"/>
      <c r="U50" s="144"/>
      <c r="V50" s="161"/>
      <c r="W50" s="140"/>
      <c r="X50" s="140"/>
      <c r="Y50" s="140"/>
      <c r="Z50" s="140"/>
      <c r="AA50" s="140"/>
      <c r="AB50" s="140"/>
      <c r="AC50" s="140"/>
      <c r="AD50" s="140"/>
      <c r="AE50" s="140" t="s">
        <v>128</v>
      </c>
      <c r="AF50" s="140">
        <v>0</v>
      </c>
      <c r="AG50" s="140"/>
      <c r="AH50" s="140"/>
      <c r="AI50" s="140"/>
      <c r="AJ50" s="140"/>
      <c r="AK50" s="140"/>
      <c r="AL50" s="140"/>
      <c r="AM50" s="140"/>
      <c r="AN50" s="140"/>
      <c r="AO50" s="140"/>
      <c r="AP50" s="140"/>
      <c r="AQ50" s="140"/>
      <c r="AR50" s="140"/>
      <c r="AS50" s="140"/>
      <c r="AT50" s="140"/>
      <c r="AU50" s="140"/>
      <c r="AV50" s="140"/>
      <c r="AW50" s="140"/>
      <c r="AX50" s="140"/>
      <c r="AY50" s="140"/>
      <c r="AZ50" s="140"/>
      <c r="BA50" s="140"/>
      <c r="BB50" s="140"/>
      <c r="BC50" s="140"/>
      <c r="BD50" s="140"/>
      <c r="BE50" s="140"/>
      <c r="BF50" s="140"/>
      <c r="BG50" s="140"/>
      <c r="BH50" s="140"/>
    </row>
    <row r="51" spans="1:60" ht="22.5" outlineLevel="1" x14ac:dyDescent="0.2">
      <c r="A51" s="141">
        <v>5</v>
      </c>
      <c r="B51" s="141" t="s">
        <v>173</v>
      </c>
      <c r="C51" s="692" t="s">
        <v>174</v>
      </c>
      <c r="D51" s="143" t="s">
        <v>175</v>
      </c>
      <c r="E51" s="149">
        <v>1.542</v>
      </c>
      <c r="F51" s="693"/>
      <c r="G51" s="161">
        <f>ROUND(E51*F51,2)</f>
        <v>0</v>
      </c>
      <c r="H51" s="693"/>
      <c r="I51" s="161">
        <f>ROUND(E51*H51,2)</f>
        <v>0</v>
      </c>
      <c r="J51" s="693"/>
      <c r="K51" s="161">
        <f>ROUND(E51*J51,2)</f>
        <v>0</v>
      </c>
      <c r="L51" s="161">
        <v>21</v>
      </c>
      <c r="M51" s="161">
        <f>G51*(1+L51/100)</f>
        <v>0</v>
      </c>
      <c r="N51" s="144">
        <v>1.034E-2</v>
      </c>
      <c r="O51" s="144">
        <f>ROUND(E51*N51,5)</f>
        <v>1.5939999999999999E-2</v>
      </c>
      <c r="P51" s="144">
        <v>0</v>
      </c>
      <c r="Q51" s="144">
        <f>ROUND(E51*P51,5)</f>
        <v>0</v>
      </c>
      <c r="R51" s="144"/>
      <c r="S51" s="144"/>
      <c r="T51" s="145">
        <v>1.01505</v>
      </c>
      <c r="U51" s="144">
        <f>ROUND(E51*T51,2)</f>
        <v>1.57</v>
      </c>
      <c r="V51" s="161" t="s">
        <v>367</v>
      </c>
      <c r="W51" s="140"/>
      <c r="X51" s="140"/>
      <c r="Y51" s="140"/>
      <c r="Z51" s="140"/>
      <c r="AA51" s="140"/>
      <c r="AB51" s="140"/>
      <c r="AC51" s="140"/>
      <c r="AD51" s="140"/>
      <c r="AE51" s="140" t="s">
        <v>126</v>
      </c>
      <c r="AF51" s="140"/>
      <c r="AG51" s="140"/>
      <c r="AH51" s="140"/>
      <c r="AI51" s="140"/>
      <c r="AJ51" s="140"/>
      <c r="AK51" s="140"/>
      <c r="AL51" s="140"/>
      <c r="AM51" s="140"/>
      <c r="AN51" s="140"/>
      <c r="AO51" s="140"/>
      <c r="AP51" s="140"/>
      <c r="AQ51" s="140"/>
      <c r="AR51" s="140"/>
      <c r="AS51" s="140"/>
      <c r="AT51" s="140"/>
      <c r="AU51" s="140"/>
      <c r="AV51" s="140"/>
      <c r="AW51" s="140"/>
      <c r="AX51" s="140"/>
      <c r="AY51" s="140"/>
      <c r="AZ51" s="140"/>
      <c r="BA51" s="140"/>
      <c r="BB51" s="140"/>
      <c r="BC51" s="140"/>
      <c r="BD51" s="140"/>
      <c r="BE51" s="140"/>
      <c r="BF51" s="140"/>
      <c r="BG51" s="140"/>
      <c r="BH51" s="140"/>
    </row>
    <row r="52" spans="1:60" outlineLevel="1" x14ac:dyDescent="0.2">
      <c r="A52" s="141"/>
      <c r="B52" s="141"/>
      <c r="C52" s="694" t="s">
        <v>176</v>
      </c>
      <c r="D52" s="695"/>
      <c r="E52" s="150">
        <v>0.40799999999999997</v>
      </c>
      <c r="F52" s="161"/>
      <c r="G52" s="161"/>
      <c r="H52" s="161"/>
      <c r="I52" s="161"/>
      <c r="J52" s="161"/>
      <c r="K52" s="161"/>
      <c r="L52" s="161"/>
      <c r="M52" s="161"/>
      <c r="N52" s="144"/>
      <c r="O52" s="144"/>
      <c r="P52" s="144"/>
      <c r="Q52" s="144"/>
      <c r="R52" s="144"/>
      <c r="S52" s="144"/>
      <c r="T52" s="145"/>
      <c r="U52" s="144"/>
      <c r="V52" s="161"/>
      <c r="W52" s="140"/>
      <c r="X52" s="140"/>
      <c r="Y52" s="140"/>
      <c r="Z52" s="140"/>
      <c r="AA52" s="140"/>
      <c r="AB52" s="140"/>
      <c r="AC52" s="140"/>
      <c r="AD52" s="140"/>
      <c r="AE52" s="140" t="s">
        <v>128</v>
      </c>
      <c r="AF52" s="140">
        <v>0</v>
      </c>
      <c r="AG52" s="140"/>
      <c r="AH52" s="140"/>
      <c r="AI52" s="140"/>
      <c r="AJ52" s="140"/>
      <c r="AK52" s="140"/>
      <c r="AL52" s="140"/>
      <c r="AM52" s="140"/>
      <c r="AN52" s="140"/>
      <c r="AO52" s="140"/>
      <c r="AP52" s="140"/>
      <c r="AQ52" s="140"/>
      <c r="AR52" s="140"/>
      <c r="AS52" s="140"/>
      <c r="AT52" s="140"/>
      <c r="AU52" s="140"/>
      <c r="AV52" s="140"/>
      <c r="AW52" s="140"/>
      <c r="AX52" s="140"/>
      <c r="AY52" s="140"/>
      <c r="AZ52" s="140"/>
      <c r="BA52" s="140"/>
      <c r="BB52" s="140"/>
      <c r="BC52" s="140"/>
      <c r="BD52" s="140"/>
      <c r="BE52" s="140"/>
      <c r="BF52" s="140"/>
      <c r="BG52" s="140"/>
      <c r="BH52" s="140"/>
    </row>
    <row r="53" spans="1:60" outlineLevel="1" x14ac:dyDescent="0.2">
      <c r="A53" s="141"/>
      <c r="B53" s="141"/>
      <c r="C53" s="694" t="s">
        <v>177</v>
      </c>
      <c r="D53" s="695"/>
      <c r="E53" s="150">
        <v>1.1339999999999999</v>
      </c>
      <c r="F53" s="161"/>
      <c r="G53" s="161"/>
      <c r="H53" s="161"/>
      <c r="I53" s="161"/>
      <c r="J53" s="161"/>
      <c r="K53" s="161"/>
      <c r="L53" s="161"/>
      <c r="M53" s="161"/>
      <c r="N53" s="144"/>
      <c r="O53" s="144"/>
      <c r="P53" s="144"/>
      <c r="Q53" s="144"/>
      <c r="R53" s="144"/>
      <c r="S53" s="144"/>
      <c r="T53" s="145"/>
      <c r="U53" s="144"/>
      <c r="V53" s="161"/>
      <c r="W53" s="140"/>
      <c r="X53" s="140"/>
      <c r="Y53" s="140"/>
      <c r="Z53" s="140"/>
      <c r="AA53" s="140"/>
      <c r="AB53" s="140"/>
      <c r="AC53" s="140"/>
      <c r="AD53" s="140"/>
      <c r="AE53" s="140" t="s">
        <v>128</v>
      </c>
      <c r="AF53" s="140">
        <v>0</v>
      </c>
      <c r="AG53" s="140"/>
      <c r="AH53" s="140"/>
      <c r="AI53" s="140"/>
      <c r="AJ53" s="140"/>
      <c r="AK53" s="140"/>
      <c r="AL53" s="140"/>
      <c r="AM53" s="140"/>
      <c r="AN53" s="140"/>
      <c r="AO53" s="140"/>
      <c r="AP53" s="140"/>
      <c r="AQ53" s="140"/>
      <c r="AR53" s="140"/>
      <c r="AS53" s="140"/>
      <c r="AT53" s="140"/>
      <c r="AU53" s="140"/>
      <c r="AV53" s="140"/>
      <c r="AW53" s="140"/>
      <c r="AX53" s="140"/>
      <c r="AY53" s="140"/>
      <c r="AZ53" s="140"/>
      <c r="BA53" s="140"/>
      <c r="BB53" s="140"/>
      <c r="BC53" s="140"/>
      <c r="BD53" s="140"/>
      <c r="BE53" s="140"/>
      <c r="BF53" s="140"/>
      <c r="BG53" s="140"/>
      <c r="BH53" s="140"/>
    </row>
    <row r="54" spans="1:60" ht="22.5" outlineLevel="1" x14ac:dyDescent="0.2">
      <c r="A54" s="141">
        <v>6</v>
      </c>
      <c r="B54" s="141" t="s">
        <v>178</v>
      </c>
      <c r="C54" s="692" t="s">
        <v>179</v>
      </c>
      <c r="D54" s="143" t="s">
        <v>180</v>
      </c>
      <c r="E54" s="149">
        <v>0.6</v>
      </c>
      <c r="F54" s="693"/>
      <c r="G54" s="161">
        <f>ROUND(E54*F54,2)</f>
        <v>0</v>
      </c>
      <c r="H54" s="693"/>
      <c r="I54" s="161">
        <f>ROUND(E54*H54,2)</f>
        <v>0</v>
      </c>
      <c r="J54" s="693"/>
      <c r="K54" s="161">
        <f>ROUND(E54*J54,2)</f>
        <v>0</v>
      </c>
      <c r="L54" s="161">
        <v>21</v>
      </c>
      <c r="M54" s="161">
        <f>G54*(1+L54/100)</f>
        <v>0</v>
      </c>
      <c r="N54" s="144">
        <v>1.62836</v>
      </c>
      <c r="O54" s="144">
        <f>ROUND(E54*N54,5)</f>
        <v>0.97702</v>
      </c>
      <c r="P54" s="144">
        <v>0</v>
      </c>
      <c r="Q54" s="144">
        <f>ROUND(E54*P54,5)</f>
        <v>0</v>
      </c>
      <c r="R54" s="144"/>
      <c r="S54" s="144"/>
      <c r="T54" s="145">
        <v>3.9380000000000002</v>
      </c>
      <c r="U54" s="144">
        <f>ROUND(E54*T54,2)</f>
        <v>2.36</v>
      </c>
      <c r="V54" s="161" t="s">
        <v>367</v>
      </c>
      <c r="W54" s="140"/>
      <c r="X54" s="140"/>
      <c r="Y54" s="140"/>
      <c r="Z54" s="140"/>
      <c r="AA54" s="140"/>
      <c r="AB54" s="140"/>
      <c r="AC54" s="140"/>
      <c r="AD54" s="140"/>
      <c r="AE54" s="140" t="s">
        <v>126</v>
      </c>
      <c r="AF54" s="140"/>
      <c r="AG54" s="140"/>
      <c r="AH54" s="140"/>
      <c r="AI54" s="140"/>
      <c r="AJ54" s="140"/>
      <c r="AK54" s="140"/>
      <c r="AL54" s="140"/>
      <c r="AM54" s="140"/>
      <c r="AN54" s="140"/>
      <c r="AO54" s="140"/>
      <c r="AP54" s="140"/>
      <c r="AQ54" s="140"/>
      <c r="AR54" s="140"/>
      <c r="AS54" s="140"/>
      <c r="AT54" s="140"/>
      <c r="AU54" s="140"/>
      <c r="AV54" s="140"/>
      <c r="AW54" s="140"/>
      <c r="AX54" s="140"/>
      <c r="AY54" s="140"/>
      <c r="AZ54" s="140"/>
      <c r="BA54" s="140"/>
      <c r="BB54" s="140"/>
      <c r="BC54" s="140"/>
      <c r="BD54" s="140"/>
      <c r="BE54" s="140"/>
      <c r="BF54" s="140"/>
      <c r="BG54" s="140"/>
      <c r="BH54" s="140"/>
    </row>
    <row r="55" spans="1:60" outlineLevel="1" x14ac:dyDescent="0.2">
      <c r="A55" s="141"/>
      <c r="B55" s="141"/>
      <c r="C55" s="694" t="s">
        <v>181</v>
      </c>
      <c r="D55" s="695"/>
      <c r="E55" s="150">
        <v>0.6</v>
      </c>
      <c r="F55" s="161"/>
      <c r="G55" s="161"/>
      <c r="H55" s="161"/>
      <c r="I55" s="161"/>
      <c r="J55" s="161"/>
      <c r="K55" s="161"/>
      <c r="L55" s="161"/>
      <c r="M55" s="161"/>
      <c r="N55" s="144"/>
      <c r="O55" s="144"/>
      <c r="P55" s="144"/>
      <c r="Q55" s="144"/>
      <c r="R55" s="144"/>
      <c r="S55" s="144"/>
      <c r="T55" s="145"/>
      <c r="U55" s="144"/>
      <c r="V55" s="161"/>
      <c r="W55" s="140"/>
      <c r="X55" s="140"/>
      <c r="Y55" s="140"/>
      <c r="Z55" s="140"/>
      <c r="AA55" s="140"/>
      <c r="AB55" s="140"/>
      <c r="AC55" s="140"/>
      <c r="AD55" s="140"/>
      <c r="AE55" s="140" t="s">
        <v>128</v>
      </c>
      <c r="AF55" s="140">
        <v>0</v>
      </c>
      <c r="AG55" s="140"/>
      <c r="AH55" s="140"/>
      <c r="AI55" s="140"/>
      <c r="AJ55" s="140"/>
      <c r="AK55" s="140"/>
      <c r="AL55" s="140"/>
      <c r="AM55" s="140"/>
      <c r="AN55" s="140"/>
      <c r="AO55" s="140"/>
      <c r="AP55" s="140"/>
      <c r="AQ55" s="140"/>
      <c r="AR55" s="140"/>
      <c r="AS55" s="140"/>
      <c r="AT55" s="140"/>
      <c r="AU55" s="140"/>
      <c r="AV55" s="140"/>
      <c r="AW55" s="140"/>
      <c r="AX55" s="140"/>
      <c r="AY55" s="140"/>
      <c r="AZ55" s="140"/>
      <c r="BA55" s="140"/>
      <c r="BB55" s="140"/>
      <c r="BC55" s="140"/>
      <c r="BD55" s="140"/>
      <c r="BE55" s="140"/>
      <c r="BF55" s="140"/>
      <c r="BG55" s="140"/>
      <c r="BH55" s="140"/>
    </row>
    <row r="56" spans="1:60" ht="22.5" outlineLevel="1" x14ac:dyDescent="0.2">
      <c r="A56" s="141">
        <v>7</v>
      </c>
      <c r="B56" s="141" t="s">
        <v>182</v>
      </c>
      <c r="C56" s="692" t="s">
        <v>183</v>
      </c>
      <c r="D56" s="143" t="s">
        <v>184</v>
      </c>
      <c r="E56" s="149">
        <v>4</v>
      </c>
      <c r="F56" s="693"/>
      <c r="G56" s="161">
        <f>ROUND(E56*F56,2)</f>
        <v>0</v>
      </c>
      <c r="H56" s="693"/>
      <c r="I56" s="161">
        <f>ROUND(E56*H56,2)</f>
        <v>0</v>
      </c>
      <c r="J56" s="693"/>
      <c r="K56" s="161">
        <f>ROUND(E56*J56,2)</f>
        <v>0</v>
      </c>
      <c r="L56" s="161">
        <v>21</v>
      </c>
      <c r="M56" s="161">
        <f>G56*(1+L56/100)</f>
        <v>0</v>
      </c>
      <c r="N56" s="144">
        <v>6.2010000000000003E-2</v>
      </c>
      <c r="O56" s="144">
        <f>ROUND(E56*N56,5)</f>
        <v>0.24804000000000001</v>
      </c>
      <c r="P56" s="144">
        <v>0</v>
      </c>
      <c r="Q56" s="144">
        <f>ROUND(E56*P56,5)</f>
        <v>0</v>
      </c>
      <c r="R56" s="144"/>
      <c r="S56" s="144"/>
      <c r="T56" s="145">
        <v>0.44979999999999998</v>
      </c>
      <c r="U56" s="144">
        <f>ROUND(E56*T56,2)</f>
        <v>1.8</v>
      </c>
      <c r="V56" s="161" t="s">
        <v>367</v>
      </c>
      <c r="W56" s="140"/>
      <c r="X56" s="140"/>
      <c r="Y56" s="140"/>
      <c r="Z56" s="140"/>
      <c r="AA56" s="140"/>
      <c r="AB56" s="140"/>
      <c r="AC56" s="140"/>
      <c r="AD56" s="140"/>
      <c r="AE56" s="140" t="s">
        <v>168</v>
      </c>
      <c r="AF56" s="140"/>
      <c r="AG56" s="140"/>
      <c r="AH56" s="140"/>
      <c r="AI56" s="140"/>
      <c r="AJ56" s="140"/>
      <c r="AK56" s="140"/>
      <c r="AL56" s="140"/>
      <c r="AM56" s="140"/>
      <c r="AN56" s="140"/>
      <c r="AO56" s="140"/>
      <c r="AP56" s="140"/>
      <c r="AQ56" s="140"/>
      <c r="AR56" s="140"/>
      <c r="AS56" s="140"/>
      <c r="AT56" s="140"/>
      <c r="AU56" s="140"/>
      <c r="AV56" s="140"/>
      <c r="AW56" s="140"/>
      <c r="AX56" s="140"/>
      <c r="AY56" s="140"/>
      <c r="AZ56" s="140"/>
      <c r="BA56" s="140"/>
      <c r="BB56" s="140"/>
      <c r="BC56" s="140"/>
      <c r="BD56" s="140"/>
      <c r="BE56" s="140"/>
      <c r="BF56" s="140"/>
      <c r="BG56" s="140"/>
      <c r="BH56" s="140"/>
    </row>
    <row r="57" spans="1:60" outlineLevel="1" x14ac:dyDescent="0.2">
      <c r="A57" s="141"/>
      <c r="B57" s="141"/>
      <c r="C57" s="694" t="s">
        <v>185</v>
      </c>
      <c r="D57" s="695"/>
      <c r="E57" s="150"/>
      <c r="F57" s="161"/>
      <c r="G57" s="161"/>
      <c r="H57" s="161"/>
      <c r="I57" s="161"/>
      <c r="J57" s="161"/>
      <c r="K57" s="161"/>
      <c r="L57" s="161"/>
      <c r="M57" s="161"/>
      <c r="N57" s="144"/>
      <c r="O57" s="144"/>
      <c r="P57" s="144"/>
      <c r="Q57" s="144"/>
      <c r="R57" s="144"/>
      <c r="S57" s="144"/>
      <c r="T57" s="145"/>
      <c r="U57" s="144"/>
      <c r="V57" s="161"/>
      <c r="W57" s="140"/>
      <c r="X57" s="140"/>
      <c r="Y57" s="140"/>
      <c r="Z57" s="140"/>
      <c r="AA57" s="140"/>
      <c r="AB57" s="140"/>
      <c r="AC57" s="140"/>
      <c r="AD57" s="140"/>
      <c r="AE57" s="140" t="s">
        <v>128</v>
      </c>
      <c r="AF57" s="140">
        <v>0</v>
      </c>
      <c r="AG57" s="140"/>
      <c r="AH57" s="140"/>
      <c r="AI57" s="140"/>
      <c r="AJ57" s="140"/>
      <c r="AK57" s="140"/>
      <c r="AL57" s="140"/>
      <c r="AM57" s="140"/>
      <c r="AN57" s="140"/>
      <c r="AO57" s="140"/>
      <c r="AP57" s="140"/>
      <c r="AQ57" s="140"/>
      <c r="AR57" s="140"/>
      <c r="AS57" s="140"/>
      <c r="AT57" s="140"/>
      <c r="AU57" s="140"/>
      <c r="AV57" s="140"/>
      <c r="AW57" s="140"/>
      <c r="AX57" s="140"/>
      <c r="AY57" s="140"/>
      <c r="AZ57" s="140"/>
      <c r="BA57" s="140"/>
      <c r="BB57" s="140"/>
      <c r="BC57" s="140"/>
      <c r="BD57" s="140"/>
      <c r="BE57" s="140"/>
      <c r="BF57" s="140"/>
      <c r="BG57" s="140"/>
      <c r="BH57" s="140"/>
    </row>
    <row r="58" spans="1:60" outlineLevel="1" x14ac:dyDescent="0.2">
      <c r="A58" s="141"/>
      <c r="B58" s="141"/>
      <c r="C58" s="694" t="s">
        <v>62</v>
      </c>
      <c r="D58" s="695"/>
      <c r="E58" s="150">
        <v>4</v>
      </c>
      <c r="F58" s="161"/>
      <c r="G58" s="161"/>
      <c r="H58" s="161"/>
      <c r="I58" s="161"/>
      <c r="J58" s="161"/>
      <c r="K58" s="161"/>
      <c r="L58" s="161"/>
      <c r="M58" s="161"/>
      <c r="N58" s="144"/>
      <c r="O58" s="144"/>
      <c r="P58" s="144"/>
      <c r="Q58" s="144"/>
      <c r="R58" s="144"/>
      <c r="S58" s="144"/>
      <c r="T58" s="145"/>
      <c r="U58" s="144"/>
      <c r="V58" s="161"/>
      <c r="W58" s="140"/>
      <c r="X58" s="140"/>
      <c r="Y58" s="140"/>
      <c r="Z58" s="140"/>
      <c r="AA58" s="140"/>
      <c r="AB58" s="140"/>
      <c r="AC58" s="140"/>
      <c r="AD58" s="140"/>
      <c r="AE58" s="140" t="s">
        <v>128</v>
      </c>
      <c r="AF58" s="140">
        <v>0</v>
      </c>
      <c r="AG58" s="140"/>
      <c r="AH58" s="140"/>
      <c r="AI58" s="140"/>
      <c r="AJ58" s="140"/>
      <c r="AK58" s="140"/>
      <c r="AL58" s="140"/>
      <c r="AM58" s="140"/>
      <c r="AN58" s="140"/>
      <c r="AO58" s="140"/>
      <c r="AP58" s="140"/>
      <c r="AQ58" s="140"/>
      <c r="AR58" s="140"/>
      <c r="AS58" s="140"/>
      <c r="AT58" s="140"/>
      <c r="AU58" s="140"/>
      <c r="AV58" s="140"/>
      <c r="AW58" s="140"/>
      <c r="AX58" s="140"/>
      <c r="AY58" s="140"/>
      <c r="AZ58" s="140"/>
      <c r="BA58" s="140"/>
      <c r="BB58" s="140"/>
      <c r="BC58" s="140"/>
      <c r="BD58" s="140"/>
      <c r="BE58" s="140"/>
      <c r="BF58" s="140"/>
      <c r="BG58" s="140"/>
      <c r="BH58" s="140"/>
    </row>
    <row r="59" spans="1:60" outlineLevel="1" x14ac:dyDescent="0.2">
      <c r="A59" s="141">
        <v>8</v>
      </c>
      <c r="B59" s="141" t="s">
        <v>186</v>
      </c>
      <c r="C59" s="692" t="s">
        <v>187</v>
      </c>
      <c r="D59" s="143" t="s">
        <v>180</v>
      </c>
      <c r="E59" s="149">
        <v>6.25E-2</v>
      </c>
      <c r="F59" s="693"/>
      <c r="G59" s="161">
        <f>ROUND(E59*F59,2)</f>
        <v>0</v>
      </c>
      <c r="H59" s="693"/>
      <c r="I59" s="161">
        <f>ROUND(E59*H59,2)</f>
        <v>0</v>
      </c>
      <c r="J59" s="693"/>
      <c r="K59" s="161">
        <f>ROUND(E59*J59,2)</f>
        <v>0</v>
      </c>
      <c r="L59" s="161">
        <v>21</v>
      </c>
      <c r="M59" s="161">
        <f>G59*(1+L59/100)</f>
        <v>0</v>
      </c>
      <c r="N59" s="144">
        <v>2.5698099999999999</v>
      </c>
      <c r="O59" s="144">
        <f>ROUND(E59*N59,5)</f>
        <v>0.16061</v>
      </c>
      <c r="P59" s="144">
        <v>0</v>
      </c>
      <c r="Q59" s="144">
        <f>ROUND(E59*P59,5)</f>
        <v>0</v>
      </c>
      <c r="R59" s="144"/>
      <c r="S59" s="144"/>
      <c r="T59" s="145">
        <v>3.9289999999999998</v>
      </c>
      <c r="U59" s="144">
        <f>ROUND(E59*T59,2)</f>
        <v>0.25</v>
      </c>
      <c r="V59" s="161" t="s">
        <v>367</v>
      </c>
      <c r="W59" s="140"/>
      <c r="X59" s="140"/>
      <c r="Y59" s="140"/>
      <c r="Z59" s="140"/>
      <c r="AA59" s="140"/>
      <c r="AB59" s="140"/>
      <c r="AC59" s="140"/>
      <c r="AD59" s="140"/>
      <c r="AE59" s="140" t="s">
        <v>126</v>
      </c>
      <c r="AF59" s="140"/>
      <c r="AG59" s="140"/>
      <c r="AH59" s="140"/>
      <c r="AI59" s="140"/>
      <c r="AJ59" s="140"/>
      <c r="AK59" s="140"/>
      <c r="AL59" s="140"/>
      <c r="AM59" s="140"/>
      <c r="AN59" s="140"/>
      <c r="AO59" s="140"/>
      <c r="AP59" s="140"/>
      <c r="AQ59" s="140"/>
      <c r="AR59" s="140"/>
      <c r="AS59" s="140"/>
      <c r="AT59" s="140"/>
      <c r="AU59" s="140"/>
      <c r="AV59" s="140"/>
      <c r="AW59" s="140"/>
      <c r="AX59" s="140"/>
      <c r="AY59" s="140"/>
      <c r="AZ59" s="140"/>
      <c r="BA59" s="140"/>
      <c r="BB59" s="140"/>
      <c r="BC59" s="140"/>
      <c r="BD59" s="140"/>
      <c r="BE59" s="140"/>
      <c r="BF59" s="140"/>
      <c r="BG59" s="140"/>
      <c r="BH59" s="140"/>
    </row>
    <row r="60" spans="1:60" outlineLevel="1" x14ac:dyDescent="0.2">
      <c r="A60" s="141"/>
      <c r="B60" s="141"/>
      <c r="C60" s="694" t="s">
        <v>188</v>
      </c>
      <c r="D60" s="695"/>
      <c r="E60" s="150"/>
      <c r="F60" s="161"/>
      <c r="G60" s="161"/>
      <c r="H60" s="161"/>
      <c r="I60" s="161"/>
      <c r="J60" s="161"/>
      <c r="K60" s="161"/>
      <c r="L60" s="161"/>
      <c r="M60" s="161"/>
      <c r="N60" s="144"/>
      <c r="O60" s="144"/>
      <c r="P60" s="144"/>
      <c r="Q60" s="144"/>
      <c r="R60" s="144"/>
      <c r="S60" s="144"/>
      <c r="T60" s="145"/>
      <c r="U60" s="144"/>
      <c r="V60" s="161"/>
      <c r="W60" s="140"/>
      <c r="X60" s="140"/>
      <c r="Y60" s="140"/>
      <c r="Z60" s="140"/>
      <c r="AA60" s="140"/>
      <c r="AB60" s="140"/>
      <c r="AC60" s="140"/>
      <c r="AD60" s="140"/>
      <c r="AE60" s="140" t="s">
        <v>128</v>
      </c>
      <c r="AF60" s="140">
        <v>0</v>
      </c>
      <c r="AG60" s="140"/>
      <c r="AH60" s="140"/>
      <c r="AI60" s="140"/>
      <c r="AJ60" s="140"/>
      <c r="AK60" s="140"/>
      <c r="AL60" s="140"/>
      <c r="AM60" s="140"/>
      <c r="AN60" s="140"/>
      <c r="AO60" s="140"/>
      <c r="AP60" s="140"/>
      <c r="AQ60" s="140"/>
      <c r="AR60" s="140"/>
      <c r="AS60" s="140"/>
      <c r="AT60" s="140"/>
      <c r="AU60" s="140"/>
      <c r="AV60" s="140"/>
      <c r="AW60" s="140"/>
      <c r="AX60" s="140"/>
      <c r="AY60" s="140"/>
      <c r="AZ60" s="140"/>
      <c r="BA60" s="140"/>
      <c r="BB60" s="140"/>
      <c r="BC60" s="140"/>
      <c r="BD60" s="140"/>
      <c r="BE60" s="140"/>
      <c r="BF60" s="140"/>
      <c r="BG60" s="140"/>
      <c r="BH60" s="140"/>
    </row>
    <row r="61" spans="1:60" outlineLevel="1" x14ac:dyDescent="0.2">
      <c r="A61" s="141"/>
      <c r="B61" s="141"/>
      <c r="C61" s="694" t="s">
        <v>189</v>
      </c>
      <c r="D61" s="695"/>
      <c r="E61" s="150"/>
      <c r="F61" s="161"/>
      <c r="G61" s="161"/>
      <c r="H61" s="161"/>
      <c r="I61" s="161"/>
      <c r="J61" s="161"/>
      <c r="K61" s="161"/>
      <c r="L61" s="161"/>
      <c r="M61" s="161"/>
      <c r="N61" s="144"/>
      <c r="O61" s="144"/>
      <c r="P61" s="144"/>
      <c r="Q61" s="144"/>
      <c r="R61" s="144"/>
      <c r="S61" s="144"/>
      <c r="T61" s="145"/>
      <c r="U61" s="144"/>
      <c r="V61" s="161"/>
      <c r="W61" s="140"/>
      <c r="X61" s="140"/>
      <c r="Y61" s="140"/>
      <c r="Z61" s="140"/>
      <c r="AA61" s="140"/>
      <c r="AB61" s="140"/>
      <c r="AC61" s="140"/>
      <c r="AD61" s="140"/>
      <c r="AE61" s="140" t="s">
        <v>128</v>
      </c>
      <c r="AF61" s="140">
        <v>0</v>
      </c>
      <c r="AG61" s="140"/>
      <c r="AH61" s="140"/>
      <c r="AI61" s="140"/>
      <c r="AJ61" s="140"/>
      <c r="AK61" s="140"/>
      <c r="AL61" s="140"/>
      <c r="AM61" s="140"/>
      <c r="AN61" s="140"/>
      <c r="AO61" s="140"/>
      <c r="AP61" s="140"/>
      <c r="AQ61" s="140"/>
      <c r="AR61" s="140"/>
      <c r="AS61" s="140"/>
      <c r="AT61" s="140"/>
      <c r="AU61" s="140"/>
      <c r="AV61" s="140"/>
      <c r="AW61" s="140"/>
      <c r="AX61" s="140"/>
      <c r="AY61" s="140"/>
      <c r="AZ61" s="140"/>
      <c r="BA61" s="140"/>
      <c r="BB61" s="140"/>
      <c r="BC61" s="140"/>
      <c r="BD61" s="140"/>
      <c r="BE61" s="140"/>
      <c r="BF61" s="140"/>
      <c r="BG61" s="140"/>
      <c r="BH61" s="140"/>
    </row>
    <row r="62" spans="1:60" outlineLevel="1" x14ac:dyDescent="0.2">
      <c r="A62" s="141"/>
      <c r="B62" s="141"/>
      <c r="C62" s="694" t="s">
        <v>190</v>
      </c>
      <c r="D62" s="695"/>
      <c r="E62" s="150">
        <v>6.25E-2</v>
      </c>
      <c r="F62" s="161"/>
      <c r="G62" s="161"/>
      <c r="H62" s="161"/>
      <c r="I62" s="161"/>
      <c r="J62" s="161"/>
      <c r="K62" s="161"/>
      <c r="L62" s="161"/>
      <c r="M62" s="161"/>
      <c r="N62" s="144"/>
      <c r="O62" s="144"/>
      <c r="P62" s="144"/>
      <c r="Q62" s="144"/>
      <c r="R62" s="144"/>
      <c r="S62" s="144"/>
      <c r="T62" s="145"/>
      <c r="U62" s="144"/>
      <c r="V62" s="161"/>
      <c r="W62" s="140"/>
      <c r="X62" s="140"/>
      <c r="Y62" s="140"/>
      <c r="Z62" s="140"/>
      <c r="AA62" s="140"/>
      <c r="AB62" s="140"/>
      <c r="AC62" s="140"/>
      <c r="AD62" s="140"/>
      <c r="AE62" s="140" t="s">
        <v>128</v>
      </c>
      <c r="AF62" s="140">
        <v>0</v>
      </c>
      <c r="AG62" s="140"/>
      <c r="AH62" s="140"/>
      <c r="AI62" s="140"/>
      <c r="AJ62" s="140"/>
      <c r="AK62" s="140"/>
      <c r="AL62" s="140"/>
      <c r="AM62" s="140"/>
      <c r="AN62" s="140"/>
      <c r="AO62" s="140"/>
      <c r="AP62" s="140"/>
      <c r="AQ62" s="140"/>
      <c r="AR62" s="140"/>
      <c r="AS62" s="140"/>
      <c r="AT62" s="140"/>
      <c r="AU62" s="140"/>
      <c r="AV62" s="140"/>
      <c r="AW62" s="140"/>
      <c r="AX62" s="140"/>
      <c r="AY62" s="140"/>
      <c r="AZ62" s="140"/>
      <c r="BA62" s="140"/>
      <c r="BB62" s="140"/>
      <c r="BC62" s="140"/>
      <c r="BD62" s="140"/>
      <c r="BE62" s="140"/>
      <c r="BF62" s="140"/>
      <c r="BG62" s="140"/>
      <c r="BH62" s="140"/>
    </row>
    <row r="63" spans="1:60" ht="22.5" outlineLevel="1" x14ac:dyDescent="0.2">
      <c r="A63" s="141">
        <v>9</v>
      </c>
      <c r="B63" s="141" t="s">
        <v>191</v>
      </c>
      <c r="C63" s="692" t="s">
        <v>192</v>
      </c>
      <c r="D63" s="143" t="s">
        <v>193</v>
      </c>
      <c r="E63" s="149">
        <v>17.32</v>
      </c>
      <c r="F63" s="693"/>
      <c r="G63" s="161">
        <f>ROUND(E63*F63,2)</f>
        <v>0</v>
      </c>
      <c r="H63" s="693"/>
      <c r="I63" s="161">
        <f>ROUND(E63*H63,2)</f>
        <v>0</v>
      </c>
      <c r="J63" s="693"/>
      <c r="K63" s="161">
        <f>ROUND(E63*J63,2)</f>
        <v>0</v>
      </c>
      <c r="L63" s="161">
        <v>21</v>
      </c>
      <c r="M63" s="161">
        <f>G63*(1+L63/100)</f>
        <v>0</v>
      </c>
      <c r="N63" s="144">
        <v>1.1560000000000001E-2</v>
      </c>
      <c r="O63" s="144">
        <f>ROUND(E63*N63,5)</f>
        <v>0.20022000000000001</v>
      </c>
      <c r="P63" s="144">
        <v>0</v>
      </c>
      <c r="Q63" s="144">
        <f>ROUND(E63*P63,5)</f>
        <v>0</v>
      </c>
      <c r="R63" s="144"/>
      <c r="S63" s="144"/>
      <c r="T63" s="145">
        <v>1.6579999999999999</v>
      </c>
      <c r="U63" s="144">
        <f>ROUND(E63*T63,2)</f>
        <v>28.72</v>
      </c>
      <c r="V63" s="161" t="s">
        <v>367</v>
      </c>
      <c r="W63" s="140"/>
      <c r="X63" s="140"/>
      <c r="Y63" s="140"/>
      <c r="Z63" s="140"/>
      <c r="AA63" s="140"/>
      <c r="AB63" s="140"/>
      <c r="AC63" s="140"/>
      <c r="AD63" s="140"/>
      <c r="AE63" s="140" t="s">
        <v>126</v>
      </c>
      <c r="AF63" s="140"/>
      <c r="AG63" s="140"/>
      <c r="AH63" s="140"/>
      <c r="AI63" s="140"/>
      <c r="AJ63" s="140"/>
      <c r="AK63" s="140"/>
      <c r="AL63" s="140"/>
      <c r="AM63" s="140"/>
      <c r="AN63" s="140"/>
      <c r="AO63" s="140"/>
      <c r="AP63" s="140"/>
      <c r="AQ63" s="140"/>
      <c r="AR63" s="140"/>
      <c r="AS63" s="140"/>
      <c r="AT63" s="140"/>
      <c r="AU63" s="140"/>
      <c r="AV63" s="140"/>
      <c r="AW63" s="140"/>
      <c r="AX63" s="140"/>
      <c r="AY63" s="140"/>
      <c r="AZ63" s="140"/>
      <c r="BA63" s="140"/>
      <c r="BB63" s="140"/>
      <c r="BC63" s="140"/>
      <c r="BD63" s="140"/>
      <c r="BE63" s="140"/>
      <c r="BF63" s="140"/>
      <c r="BG63" s="140"/>
      <c r="BH63" s="140"/>
    </row>
    <row r="64" spans="1:60" outlineLevel="1" x14ac:dyDescent="0.2">
      <c r="A64" s="141"/>
      <c r="B64" s="141"/>
      <c r="C64" s="694" t="s">
        <v>194</v>
      </c>
      <c r="D64" s="695"/>
      <c r="E64" s="150"/>
      <c r="F64" s="161"/>
      <c r="G64" s="161"/>
      <c r="H64" s="161"/>
      <c r="I64" s="161"/>
      <c r="J64" s="161"/>
      <c r="K64" s="161"/>
      <c r="L64" s="161"/>
      <c r="M64" s="161"/>
      <c r="N64" s="144"/>
      <c r="O64" s="144"/>
      <c r="P64" s="144"/>
      <c r="Q64" s="144"/>
      <c r="R64" s="144"/>
      <c r="S64" s="144"/>
      <c r="T64" s="145"/>
      <c r="U64" s="144"/>
      <c r="V64" s="161"/>
      <c r="W64" s="140"/>
      <c r="X64" s="140"/>
      <c r="Y64" s="140"/>
      <c r="Z64" s="140"/>
      <c r="AA64" s="140"/>
      <c r="AB64" s="140"/>
      <c r="AC64" s="140"/>
      <c r="AD64" s="140"/>
      <c r="AE64" s="140" t="s">
        <v>128</v>
      </c>
      <c r="AF64" s="140">
        <v>0</v>
      </c>
      <c r="AG64" s="140"/>
      <c r="AH64" s="140"/>
      <c r="AI64" s="140"/>
      <c r="AJ64" s="140"/>
      <c r="AK64" s="140"/>
      <c r="AL64" s="140"/>
      <c r="AM64" s="140"/>
      <c r="AN64" s="140"/>
      <c r="AO64" s="140"/>
      <c r="AP64" s="140"/>
      <c r="AQ64" s="140"/>
      <c r="AR64" s="140"/>
      <c r="AS64" s="140"/>
      <c r="AT64" s="140"/>
      <c r="AU64" s="140"/>
      <c r="AV64" s="140"/>
      <c r="AW64" s="140"/>
      <c r="AX64" s="140"/>
      <c r="AY64" s="140"/>
      <c r="AZ64" s="140"/>
      <c r="BA64" s="140"/>
      <c r="BB64" s="140"/>
      <c r="BC64" s="140"/>
      <c r="BD64" s="140"/>
      <c r="BE64" s="140"/>
      <c r="BF64" s="140"/>
      <c r="BG64" s="140"/>
      <c r="BH64" s="140"/>
    </row>
    <row r="65" spans="1:60" outlineLevel="1" x14ac:dyDescent="0.2">
      <c r="A65" s="141"/>
      <c r="B65" s="141"/>
      <c r="C65" s="694" t="s">
        <v>195</v>
      </c>
      <c r="D65" s="695"/>
      <c r="E65" s="150"/>
      <c r="F65" s="161"/>
      <c r="G65" s="161"/>
      <c r="H65" s="161"/>
      <c r="I65" s="161"/>
      <c r="J65" s="161"/>
      <c r="K65" s="161"/>
      <c r="L65" s="161"/>
      <c r="M65" s="161"/>
      <c r="N65" s="144"/>
      <c r="O65" s="144"/>
      <c r="P65" s="144"/>
      <c r="Q65" s="144"/>
      <c r="R65" s="144"/>
      <c r="S65" s="144"/>
      <c r="T65" s="145"/>
      <c r="U65" s="144"/>
      <c r="V65" s="161"/>
      <c r="W65" s="140"/>
      <c r="X65" s="140"/>
      <c r="Y65" s="140"/>
      <c r="Z65" s="140"/>
      <c r="AA65" s="140"/>
      <c r="AB65" s="140"/>
      <c r="AC65" s="140"/>
      <c r="AD65" s="140"/>
      <c r="AE65" s="140" t="s">
        <v>128</v>
      </c>
      <c r="AF65" s="140">
        <v>0</v>
      </c>
      <c r="AG65" s="140"/>
      <c r="AH65" s="140"/>
      <c r="AI65" s="140"/>
      <c r="AJ65" s="140"/>
      <c r="AK65" s="140"/>
      <c r="AL65" s="140"/>
      <c r="AM65" s="140"/>
      <c r="AN65" s="140"/>
      <c r="AO65" s="140"/>
      <c r="AP65" s="140"/>
      <c r="AQ65" s="140"/>
      <c r="AR65" s="140"/>
      <c r="AS65" s="140"/>
      <c r="AT65" s="140"/>
      <c r="AU65" s="140"/>
      <c r="AV65" s="140"/>
      <c r="AW65" s="140"/>
      <c r="AX65" s="140"/>
      <c r="AY65" s="140"/>
      <c r="AZ65" s="140"/>
      <c r="BA65" s="140"/>
      <c r="BB65" s="140"/>
      <c r="BC65" s="140"/>
      <c r="BD65" s="140"/>
      <c r="BE65" s="140"/>
      <c r="BF65" s="140"/>
      <c r="BG65" s="140"/>
      <c r="BH65" s="140"/>
    </row>
    <row r="66" spans="1:60" outlineLevel="1" x14ac:dyDescent="0.2">
      <c r="A66" s="141"/>
      <c r="B66" s="141"/>
      <c r="C66" s="694" t="s">
        <v>196</v>
      </c>
      <c r="D66" s="695"/>
      <c r="E66" s="150">
        <v>17.32</v>
      </c>
      <c r="F66" s="161"/>
      <c r="G66" s="161"/>
      <c r="H66" s="161"/>
      <c r="I66" s="161"/>
      <c r="J66" s="161"/>
      <c r="K66" s="161"/>
      <c r="L66" s="161"/>
      <c r="M66" s="161"/>
      <c r="N66" s="144"/>
      <c r="O66" s="144"/>
      <c r="P66" s="144"/>
      <c r="Q66" s="144"/>
      <c r="R66" s="144"/>
      <c r="S66" s="144"/>
      <c r="T66" s="145"/>
      <c r="U66" s="144"/>
      <c r="V66" s="161"/>
      <c r="W66" s="140"/>
      <c r="X66" s="140"/>
      <c r="Y66" s="140"/>
      <c r="Z66" s="140"/>
      <c r="AA66" s="140"/>
      <c r="AB66" s="140"/>
      <c r="AC66" s="140"/>
      <c r="AD66" s="140"/>
      <c r="AE66" s="140" t="s">
        <v>128</v>
      </c>
      <c r="AF66" s="140">
        <v>0</v>
      </c>
      <c r="AG66" s="140"/>
      <c r="AH66" s="140"/>
      <c r="AI66" s="140"/>
      <c r="AJ66" s="140"/>
      <c r="AK66" s="140"/>
      <c r="AL66" s="140"/>
      <c r="AM66" s="140"/>
      <c r="AN66" s="140"/>
      <c r="AO66" s="140"/>
      <c r="AP66" s="140"/>
      <c r="AQ66" s="140"/>
      <c r="AR66" s="140"/>
      <c r="AS66" s="140"/>
      <c r="AT66" s="140"/>
      <c r="AU66" s="140"/>
      <c r="AV66" s="140"/>
      <c r="AW66" s="140"/>
      <c r="AX66" s="140"/>
      <c r="AY66" s="140"/>
      <c r="AZ66" s="140"/>
      <c r="BA66" s="140"/>
      <c r="BB66" s="140"/>
      <c r="BC66" s="140"/>
      <c r="BD66" s="140"/>
      <c r="BE66" s="140"/>
      <c r="BF66" s="140"/>
      <c r="BG66" s="140"/>
      <c r="BH66" s="140"/>
    </row>
    <row r="67" spans="1:60" x14ac:dyDescent="0.2">
      <c r="A67" s="142" t="s">
        <v>123</v>
      </c>
      <c r="B67" s="142" t="s">
        <v>62</v>
      </c>
      <c r="C67" s="696" t="s">
        <v>63</v>
      </c>
      <c r="D67" s="146"/>
      <c r="E67" s="151"/>
      <c r="F67" s="153"/>
      <c r="G67" s="153">
        <f>SUMIF(AE68:AE79,"&lt;&gt;NOR",G68:G79)</f>
        <v>0</v>
      </c>
      <c r="H67" s="153"/>
      <c r="I67" s="153">
        <f>SUM(I68:I79)</f>
        <v>0</v>
      </c>
      <c r="J67" s="153"/>
      <c r="K67" s="153">
        <f>SUM(K68:K79)</f>
        <v>0</v>
      </c>
      <c r="L67" s="153"/>
      <c r="M67" s="153">
        <f>SUM(M68:M79)</f>
        <v>0</v>
      </c>
      <c r="N67" s="147"/>
      <c r="O67" s="147">
        <f>SUM(O68:O79)</f>
        <v>0.54611999999999994</v>
      </c>
      <c r="P67" s="147"/>
      <c r="Q67" s="147">
        <f>SUM(Q68:Q79)</f>
        <v>0</v>
      </c>
      <c r="R67" s="147"/>
      <c r="S67" s="147"/>
      <c r="T67" s="148"/>
      <c r="U67" s="147">
        <f>SUM(U68:U79)</f>
        <v>21.58</v>
      </c>
      <c r="V67" s="153"/>
      <c r="AE67" t="s">
        <v>124</v>
      </c>
    </row>
    <row r="68" spans="1:60" outlineLevel="1" x14ac:dyDescent="0.2">
      <c r="A68" s="141">
        <v>10</v>
      </c>
      <c r="B68" s="141" t="s">
        <v>197</v>
      </c>
      <c r="C68" s="692" t="s">
        <v>198</v>
      </c>
      <c r="D68" s="143" t="s">
        <v>175</v>
      </c>
      <c r="E68" s="149">
        <v>15.048</v>
      </c>
      <c r="F68" s="693"/>
      <c r="G68" s="161">
        <f>ROUND(E68*F68,2)</f>
        <v>0</v>
      </c>
      <c r="H68" s="693"/>
      <c r="I68" s="161">
        <f>ROUND(E68*H68,2)</f>
        <v>0</v>
      </c>
      <c r="J68" s="693"/>
      <c r="K68" s="161">
        <f>ROUND(E68*J68,2)</f>
        <v>0</v>
      </c>
      <c r="L68" s="161">
        <v>21</v>
      </c>
      <c r="M68" s="161">
        <f>G68*(1+L68/100)</f>
        <v>0</v>
      </c>
      <c r="N68" s="144">
        <v>5.3499999999999997E-3</v>
      </c>
      <c r="O68" s="144">
        <f>ROUND(E68*N68,5)</f>
        <v>8.0509999999999998E-2</v>
      </c>
      <c r="P68" s="144">
        <v>0</v>
      </c>
      <c r="Q68" s="144">
        <f>ROUND(E68*P68,5)</f>
        <v>0</v>
      </c>
      <c r="R68" s="144"/>
      <c r="S68" s="144"/>
      <c r="T68" s="145">
        <v>0.77500000000000002</v>
      </c>
      <c r="U68" s="144">
        <f>ROUND(E68*T68,2)</f>
        <v>11.66</v>
      </c>
      <c r="V68" s="161" t="s">
        <v>367</v>
      </c>
      <c r="W68" s="140"/>
      <c r="X68" s="140"/>
      <c r="Y68" s="140"/>
      <c r="Z68" s="140"/>
      <c r="AA68" s="140"/>
      <c r="AB68" s="140"/>
      <c r="AC68" s="140"/>
      <c r="AD68" s="140"/>
      <c r="AE68" s="140" t="s">
        <v>126</v>
      </c>
      <c r="AF68" s="140"/>
      <c r="AG68" s="140"/>
      <c r="AH68" s="140"/>
      <c r="AI68" s="140"/>
      <c r="AJ68" s="140"/>
      <c r="AK68" s="140"/>
      <c r="AL68" s="140"/>
      <c r="AM68" s="140"/>
      <c r="AN68" s="140"/>
      <c r="AO68" s="140"/>
      <c r="AP68" s="140"/>
      <c r="AQ68" s="140"/>
      <c r="AR68" s="140"/>
      <c r="AS68" s="140"/>
      <c r="AT68" s="140"/>
      <c r="AU68" s="140"/>
      <c r="AV68" s="140"/>
      <c r="AW68" s="140"/>
      <c r="AX68" s="140"/>
      <c r="AY68" s="140"/>
      <c r="AZ68" s="140"/>
      <c r="BA68" s="140"/>
      <c r="BB68" s="140"/>
      <c r="BC68" s="140"/>
      <c r="BD68" s="140"/>
      <c r="BE68" s="140"/>
      <c r="BF68" s="140"/>
      <c r="BG68" s="140"/>
      <c r="BH68" s="140"/>
    </row>
    <row r="69" spans="1:60" outlineLevel="1" x14ac:dyDescent="0.2">
      <c r="A69" s="141"/>
      <c r="B69" s="141"/>
      <c r="C69" s="694" t="s">
        <v>199</v>
      </c>
      <c r="D69" s="695"/>
      <c r="E69" s="150"/>
      <c r="F69" s="161"/>
      <c r="G69" s="161"/>
      <c r="H69" s="161"/>
      <c r="I69" s="161"/>
      <c r="J69" s="161"/>
      <c r="K69" s="161"/>
      <c r="L69" s="161"/>
      <c r="M69" s="161"/>
      <c r="N69" s="144"/>
      <c r="O69" s="144"/>
      <c r="P69" s="144"/>
      <c r="Q69" s="144"/>
      <c r="R69" s="144"/>
      <c r="S69" s="144"/>
      <c r="T69" s="145"/>
      <c r="U69" s="144"/>
      <c r="V69" s="161"/>
      <c r="W69" s="140"/>
      <c r="X69" s="140"/>
      <c r="Y69" s="140"/>
      <c r="Z69" s="140"/>
      <c r="AA69" s="140"/>
      <c r="AB69" s="140"/>
      <c r="AC69" s="140"/>
      <c r="AD69" s="140"/>
      <c r="AE69" s="140" t="s">
        <v>128</v>
      </c>
      <c r="AF69" s="140">
        <v>0</v>
      </c>
      <c r="AG69" s="140"/>
      <c r="AH69" s="140"/>
      <c r="AI69" s="140"/>
      <c r="AJ69" s="140"/>
      <c r="AK69" s="140"/>
      <c r="AL69" s="140"/>
      <c r="AM69" s="140"/>
      <c r="AN69" s="140"/>
      <c r="AO69" s="140"/>
      <c r="AP69" s="140"/>
      <c r="AQ69" s="140"/>
      <c r="AR69" s="140"/>
      <c r="AS69" s="140"/>
      <c r="AT69" s="140"/>
      <c r="AU69" s="140"/>
      <c r="AV69" s="140"/>
      <c r="AW69" s="140"/>
      <c r="AX69" s="140"/>
      <c r="AY69" s="140"/>
      <c r="AZ69" s="140"/>
      <c r="BA69" s="140"/>
      <c r="BB69" s="140"/>
      <c r="BC69" s="140"/>
      <c r="BD69" s="140"/>
      <c r="BE69" s="140"/>
      <c r="BF69" s="140"/>
      <c r="BG69" s="140"/>
      <c r="BH69" s="140"/>
    </row>
    <row r="70" spans="1:60" outlineLevel="1" x14ac:dyDescent="0.2">
      <c r="A70" s="141"/>
      <c r="B70" s="141"/>
      <c r="C70" s="694" t="s">
        <v>200</v>
      </c>
      <c r="D70" s="695"/>
      <c r="E70" s="150"/>
      <c r="F70" s="161"/>
      <c r="G70" s="161"/>
      <c r="H70" s="161"/>
      <c r="I70" s="161"/>
      <c r="J70" s="161"/>
      <c r="K70" s="161"/>
      <c r="L70" s="161"/>
      <c r="M70" s="161"/>
      <c r="N70" s="144"/>
      <c r="O70" s="144"/>
      <c r="P70" s="144"/>
      <c r="Q70" s="144"/>
      <c r="R70" s="144"/>
      <c r="S70" s="144"/>
      <c r="T70" s="145"/>
      <c r="U70" s="144"/>
      <c r="V70" s="161"/>
      <c r="W70" s="140"/>
      <c r="X70" s="140"/>
      <c r="Y70" s="140"/>
      <c r="Z70" s="140"/>
      <c r="AA70" s="140"/>
      <c r="AB70" s="140"/>
      <c r="AC70" s="140"/>
      <c r="AD70" s="140"/>
      <c r="AE70" s="140" t="s">
        <v>128</v>
      </c>
      <c r="AF70" s="140">
        <v>0</v>
      </c>
      <c r="AG70" s="140"/>
      <c r="AH70" s="140"/>
      <c r="AI70" s="140"/>
      <c r="AJ70" s="140"/>
      <c r="AK70" s="140"/>
      <c r="AL70" s="140"/>
      <c r="AM70" s="140"/>
      <c r="AN70" s="140"/>
      <c r="AO70" s="140"/>
      <c r="AP70" s="140"/>
      <c r="AQ70" s="140"/>
      <c r="AR70" s="140"/>
      <c r="AS70" s="140"/>
      <c r="AT70" s="140"/>
      <c r="AU70" s="140"/>
      <c r="AV70" s="140"/>
      <c r="AW70" s="140"/>
      <c r="AX70" s="140"/>
      <c r="AY70" s="140"/>
      <c r="AZ70" s="140"/>
      <c r="BA70" s="140"/>
      <c r="BB70" s="140"/>
      <c r="BC70" s="140"/>
      <c r="BD70" s="140"/>
      <c r="BE70" s="140"/>
      <c r="BF70" s="140"/>
      <c r="BG70" s="140"/>
      <c r="BH70" s="140"/>
    </row>
    <row r="71" spans="1:60" outlineLevel="1" x14ac:dyDescent="0.2">
      <c r="A71" s="141"/>
      <c r="B71" s="141"/>
      <c r="C71" s="694" t="s">
        <v>201</v>
      </c>
      <c r="D71" s="695"/>
      <c r="E71" s="150">
        <v>15.048</v>
      </c>
      <c r="F71" s="161"/>
      <c r="G71" s="161"/>
      <c r="H71" s="161"/>
      <c r="I71" s="161"/>
      <c r="J71" s="161"/>
      <c r="K71" s="161"/>
      <c r="L71" s="161"/>
      <c r="M71" s="161"/>
      <c r="N71" s="144"/>
      <c r="O71" s="144"/>
      <c r="P71" s="144"/>
      <c r="Q71" s="144"/>
      <c r="R71" s="144"/>
      <c r="S71" s="144"/>
      <c r="T71" s="145"/>
      <c r="U71" s="144"/>
      <c r="V71" s="161"/>
      <c r="W71" s="140"/>
      <c r="X71" s="140"/>
      <c r="Y71" s="140"/>
      <c r="Z71" s="140"/>
      <c r="AA71" s="140"/>
      <c r="AB71" s="140"/>
      <c r="AC71" s="140"/>
      <c r="AD71" s="140"/>
      <c r="AE71" s="140" t="s">
        <v>128</v>
      </c>
      <c r="AF71" s="140">
        <v>0</v>
      </c>
      <c r="AG71" s="140"/>
      <c r="AH71" s="140"/>
      <c r="AI71" s="140"/>
      <c r="AJ71" s="140"/>
      <c r="AK71" s="140"/>
      <c r="AL71" s="140"/>
      <c r="AM71" s="140"/>
      <c r="AN71" s="140"/>
      <c r="AO71" s="140"/>
      <c r="AP71" s="140"/>
      <c r="AQ71" s="140"/>
      <c r="AR71" s="140"/>
      <c r="AS71" s="140"/>
      <c r="AT71" s="140"/>
      <c r="AU71" s="140"/>
      <c r="AV71" s="140"/>
      <c r="AW71" s="140"/>
      <c r="AX71" s="140"/>
      <c r="AY71" s="140"/>
      <c r="AZ71" s="140"/>
      <c r="BA71" s="140"/>
      <c r="BB71" s="140"/>
      <c r="BC71" s="140"/>
      <c r="BD71" s="140"/>
      <c r="BE71" s="140"/>
      <c r="BF71" s="140"/>
      <c r="BG71" s="140"/>
      <c r="BH71" s="140"/>
    </row>
    <row r="72" spans="1:60" outlineLevel="1" x14ac:dyDescent="0.2">
      <c r="A72" s="141">
        <v>11</v>
      </c>
      <c r="B72" s="141" t="s">
        <v>202</v>
      </c>
      <c r="C72" s="692" t="s">
        <v>203</v>
      </c>
      <c r="D72" s="143" t="s">
        <v>175</v>
      </c>
      <c r="E72" s="149">
        <v>15.048</v>
      </c>
      <c r="F72" s="693"/>
      <c r="G72" s="161">
        <f>ROUND(E72*F72,2)</f>
        <v>0</v>
      </c>
      <c r="H72" s="693"/>
      <c r="I72" s="161">
        <f>ROUND(E72*H72,2)</f>
        <v>0</v>
      </c>
      <c r="J72" s="693"/>
      <c r="K72" s="161">
        <f>ROUND(E72*J72,2)</f>
        <v>0</v>
      </c>
      <c r="L72" s="161">
        <v>21</v>
      </c>
      <c r="M72" s="161">
        <f>G72*(1+L72/100)</f>
        <v>0</v>
      </c>
      <c r="N72" s="144">
        <v>0</v>
      </c>
      <c r="O72" s="144">
        <f>ROUND(E72*N72,5)</f>
        <v>0</v>
      </c>
      <c r="P72" s="144">
        <v>0</v>
      </c>
      <c r="Q72" s="144">
        <f>ROUND(E72*P72,5)</f>
        <v>0</v>
      </c>
      <c r="R72" s="144"/>
      <c r="S72" s="144"/>
      <c r="T72" s="145">
        <v>0.27</v>
      </c>
      <c r="U72" s="144">
        <f>ROUND(E72*T72,2)</f>
        <v>4.0599999999999996</v>
      </c>
      <c r="V72" s="161" t="s">
        <v>367</v>
      </c>
      <c r="W72" s="140"/>
      <c r="X72" s="140"/>
      <c r="Y72" s="140"/>
      <c r="Z72" s="140"/>
      <c r="AA72" s="140"/>
      <c r="AB72" s="140"/>
      <c r="AC72" s="140"/>
      <c r="AD72" s="140"/>
      <c r="AE72" s="140" t="s">
        <v>126</v>
      </c>
      <c r="AF72" s="140"/>
      <c r="AG72" s="140"/>
      <c r="AH72" s="140"/>
      <c r="AI72" s="140"/>
      <c r="AJ72" s="140"/>
      <c r="AK72" s="140"/>
      <c r="AL72" s="140"/>
      <c r="AM72" s="140"/>
      <c r="AN72" s="140"/>
      <c r="AO72" s="140"/>
      <c r="AP72" s="140"/>
      <c r="AQ72" s="140"/>
      <c r="AR72" s="140"/>
      <c r="AS72" s="140"/>
      <c r="AT72" s="140"/>
      <c r="AU72" s="140"/>
      <c r="AV72" s="140"/>
      <c r="AW72" s="140"/>
      <c r="AX72" s="140"/>
      <c r="AY72" s="140"/>
      <c r="AZ72" s="140"/>
      <c r="BA72" s="140"/>
      <c r="BB72" s="140"/>
      <c r="BC72" s="140"/>
      <c r="BD72" s="140"/>
      <c r="BE72" s="140"/>
      <c r="BF72" s="140"/>
      <c r="BG72" s="140"/>
      <c r="BH72" s="140"/>
    </row>
    <row r="73" spans="1:60" outlineLevel="1" x14ac:dyDescent="0.2">
      <c r="A73" s="141">
        <v>12</v>
      </c>
      <c r="B73" s="141" t="s">
        <v>204</v>
      </c>
      <c r="C73" s="692" t="s">
        <v>205</v>
      </c>
      <c r="D73" s="143" t="s">
        <v>193</v>
      </c>
      <c r="E73" s="149">
        <v>37.08</v>
      </c>
      <c r="F73" s="693"/>
      <c r="G73" s="161">
        <f>ROUND(E73*F73,2)</f>
        <v>0</v>
      </c>
      <c r="H73" s="693"/>
      <c r="I73" s="161">
        <f>ROUND(E73*H73,2)</f>
        <v>0</v>
      </c>
      <c r="J73" s="693"/>
      <c r="K73" s="161">
        <f>ROUND(E73*J73,2)</f>
        <v>0</v>
      </c>
      <c r="L73" s="161">
        <v>21</v>
      </c>
      <c r="M73" s="161">
        <f>G73*(1+L73/100)</f>
        <v>0</v>
      </c>
      <c r="N73" s="144">
        <v>1.6000000000000001E-4</v>
      </c>
      <c r="O73" s="144">
        <f>ROUND(E73*N73,5)</f>
        <v>5.9300000000000004E-3</v>
      </c>
      <c r="P73" s="144">
        <v>0</v>
      </c>
      <c r="Q73" s="144">
        <f>ROUND(E73*P73,5)</f>
        <v>0</v>
      </c>
      <c r="R73" s="144"/>
      <c r="S73" s="144"/>
      <c r="T73" s="145">
        <v>0.158</v>
      </c>
      <c r="U73" s="144">
        <f>ROUND(E73*T73,2)</f>
        <v>5.86</v>
      </c>
      <c r="V73" s="161" t="s">
        <v>367</v>
      </c>
      <c r="W73" s="140"/>
      <c r="X73" s="140"/>
      <c r="Y73" s="140"/>
      <c r="Z73" s="140"/>
      <c r="AA73" s="140"/>
      <c r="AB73" s="140"/>
      <c r="AC73" s="140"/>
      <c r="AD73" s="140"/>
      <c r="AE73" s="140" t="s">
        <v>126</v>
      </c>
      <c r="AF73" s="140"/>
      <c r="AG73" s="140"/>
      <c r="AH73" s="140"/>
      <c r="AI73" s="140"/>
      <c r="AJ73" s="140"/>
      <c r="AK73" s="140"/>
      <c r="AL73" s="140"/>
      <c r="AM73" s="140"/>
      <c r="AN73" s="140"/>
      <c r="AO73" s="140"/>
      <c r="AP73" s="140"/>
      <c r="AQ73" s="140"/>
      <c r="AR73" s="140"/>
      <c r="AS73" s="140"/>
      <c r="AT73" s="140"/>
      <c r="AU73" s="140"/>
      <c r="AV73" s="140"/>
      <c r="AW73" s="140"/>
      <c r="AX73" s="140"/>
      <c r="AY73" s="140"/>
      <c r="AZ73" s="140"/>
      <c r="BA73" s="140"/>
      <c r="BB73" s="140"/>
      <c r="BC73" s="140"/>
      <c r="BD73" s="140"/>
      <c r="BE73" s="140"/>
      <c r="BF73" s="140"/>
      <c r="BG73" s="140"/>
      <c r="BH73" s="140"/>
    </row>
    <row r="74" spans="1:60" outlineLevel="1" x14ac:dyDescent="0.2">
      <c r="A74" s="141"/>
      <c r="B74" s="141"/>
      <c r="C74" s="694" t="s">
        <v>206</v>
      </c>
      <c r="D74" s="695"/>
      <c r="E74" s="150"/>
      <c r="F74" s="161"/>
      <c r="G74" s="161"/>
      <c r="H74" s="161"/>
      <c r="I74" s="161"/>
      <c r="J74" s="161"/>
      <c r="K74" s="161"/>
      <c r="L74" s="161"/>
      <c r="M74" s="161"/>
      <c r="N74" s="144"/>
      <c r="O74" s="144"/>
      <c r="P74" s="144"/>
      <c r="Q74" s="144"/>
      <c r="R74" s="144"/>
      <c r="S74" s="144"/>
      <c r="T74" s="145"/>
      <c r="U74" s="144"/>
      <c r="V74" s="161"/>
      <c r="W74" s="140"/>
      <c r="X74" s="140"/>
      <c r="Y74" s="140"/>
      <c r="Z74" s="140"/>
      <c r="AA74" s="140"/>
      <c r="AB74" s="140"/>
      <c r="AC74" s="140"/>
      <c r="AD74" s="140"/>
      <c r="AE74" s="140" t="s">
        <v>128</v>
      </c>
      <c r="AF74" s="140">
        <v>0</v>
      </c>
      <c r="AG74" s="140"/>
      <c r="AH74" s="140"/>
      <c r="AI74" s="140"/>
      <c r="AJ74" s="140"/>
      <c r="AK74" s="140"/>
      <c r="AL74" s="140"/>
      <c r="AM74" s="140"/>
      <c r="AN74" s="140"/>
      <c r="AO74" s="140"/>
      <c r="AP74" s="140"/>
      <c r="AQ74" s="140"/>
      <c r="AR74" s="140"/>
      <c r="AS74" s="140"/>
      <c r="AT74" s="140"/>
      <c r="AU74" s="140"/>
      <c r="AV74" s="140"/>
      <c r="AW74" s="140"/>
      <c r="AX74" s="140"/>
      <c r="AY74" s="140"/>
      <c r="AZ74" s="140"/>
      <c r="BA74" s="140"/>
      <c r="BB74" s="140"/>
      <c r="BC74" s="140"/>
      <c r="BD74" s="140"/>
      <c r="BE74" s="140"/>
      <c r="BF74" s="140"/>
      <c r="BG74" s="140"/>
      <c r="BH74" s="140"/>
    </row>
    <row r="75" spans="1:60" outlineLevel="1" x14ac:dyDescent="0.2">
      <c r="A75" s="141"/>
      <c r="B75" s="141"/>
      <c r="C75" s="694" t="s">
        <v>207</v>
      </c>
      <c r="D75" s="695"/>
      <c r="E75" s="150">
        <v>12</v>
      </c>
      <c r="F75" s="161"/>
      <c r="G75" s="161"/>
      <c r="H75" s="161"/>
      <c r="I75" s="161"/>
      <c r="J75" s="161"/>
      <c r="K75" s="161"/>
      <c r="L75" s="161"/>
      <c r="M75" s="161"/>
      <c r="N75" s="144"/>
      <c r="O75" s="144"/>
      <c r="P75" s="144"/>
      <c r="Q75" s="144"/>
      <c r="R75" s="144"/>
      <c r="S75" s="144"/>
      <c r="T75" s="145"/>
      <c r="U75" s="144"/>
      <c r="V75" s="161"/>
      <c r="W75" s="140"/>
      <c r="X75" s="140"/>
      <c r="Y75" s="140"/>
      <c r="Z75" s="140"/>
      <c r="AA75" s="140"/>
      <c r="AB75" s="140"/>
      <c r="AC75" s="140"/>
      <c r="AD75" s="140"/>
      <c r="AE75" s="140" t="s">
        <v>128</v>
      </c>
      <c r="AF75" s="140">
        <v>0</v>
      </c>
      <c r="AG75" s="140"/>
      <c r="AH75" s="140"/>
      <c r="AI75" s="140"/>
      <c r="AJ75" s="140"/>
      <c r="AK75" s="140"/>
      <c r="AL75" s="140"/>
      <c r="AM75" s="140"/>
      <c r="AN75" s="140"/>
      <c r="AO75" s="140"/>
      <c r="AP75" s="140"/>
      <c r="AQ75" s="140"/>
      <c r="AR75" s="140"/>
      <c r="AS75" s="140"/>
      <c r="AT75" s="140"/>
      <c r="AU75" s="140"/>
      <c r="AV75" s="140"/>
      <c r="AW75" s="140"/>
      <c r="AX75" s="140"/>
      <c r="AY75" s="140"/>
      <c r="AZ75" s="140"/>
      <c r="BA75" s="140"/>
      <c r="BB75" s="140"/>
      <c r="BC75" s="140"/>
      <c r="BD75" s="140"/>
      <c r="BE75" s="140"/>
      <c r="BF75" s="140"/>
      <c r="BG75" s="140"/>
      <c r="BH75" s="140"/>
    </row>
    <row r="76" spans="1:60" outlineLevel="1" x14ac:dyDescent="0.2">
      <c r="A76" s="141"/>
      <c r="B76" s="141"/>
      <c r="C76" s="694" t="s">
        <v>208</v>
      </c>
      <c r="D76" s="695"/>
      <c r="E76" s="150">
        <v>25.08</v>
      </c>
      <c r="F76" s="161"/>
      <c r="G76" s="161"/>
      <c r="H76" s="161"/>
      <c r="I76" s="161"/>
      <c r="J76" s="161"/>
      <c r="K76" s="161"/>
      <c r="L76" s="161"/>
      <c r="M76" s="161"/>
      <c r="N76" s="144"/>
      <c r="O76" s="144"/>
      <c r="P76" s="144"/>
      <c r="Q76" s="144"/>
      <c r="R76" s="144"/>
      <c r="S76" s="144"/>
      <c r="T76" s="145"/>
      <c r="U76" s="144"/>
      <c r="V76" s="161"/>
      <c r="W76" s="140"/>
      <c r="X76" s="140"/>
      <c r="Y76" s="140"/>
      <c r="Z76" s="140"/>
      <c r="AA76" s="140"/>
      <c r="AB76" s="140"/>
      <c r="AC76" s="140"/>
      <c r="AD76" s="140"/>
      <c r="AE76" s="140" t="s">
        <v>128</v>
      </c>
      <c r="AF76" s="140">
        <v>0</v>
      </c>
      <c r="AG76" s="140"/>
      <c r="AH76" s="140"/>
      <c r="AI76" s="140"/>
      <c r="AJ76" s="140"/>
      <c r="AK76" s="140"/>
      <c r="AL76" s="140"/>
      <c r="AM76" s="140"/>
      <c r="AN76" s="140"/>
      <c r="AO76" s="140"/>
      <c r="AP76" s="140"/>
      <c r="AQ76" s="140"/>
      <c r="AR76" s="140"/>
      <c r="AS76" s="140"/>
      <c r="AT76" s="140"/>
      <c r="AU76" s="140"/>
      <c r="AV76" s="140"/>
      <c r="AW76" s="140"/>
      <c r="AX76" s="140"/>
      <c r="AY76" s="140"/>
      <c r="AZ76" s="140"/>
      <c r="BA76" s="140"/>
      <c r="BB76" s="140"/>
      <c r="BC76" s="140"/>
      <c r="BD76" s="140"/>
      <c r="BE76" s="140"/>
      <c r="BF76" s="140"/>
      <c r="BG76" s="140"/>
      <c r="BH76" s="140"/>
    </row>
    <row r="77" spans="1:60" outlineLevel="1" x14ac:dyDescent="0.2">
      <c r="A77" s="141">
        <v>13</v>
      </c>
      <c r="B77" s="141" t="s">
        <v>209</v>
      </c>
      <c r="C77" s="692" t="s">
        <v>210</v>
      </c>
      <c r="D77" s="143" t="s">
        <v>180</v>
      </c>
      <c r="E77" s="149">
        <v>0.83578319999999995</v>
      </c>
      <c r="F77" s="693"/>
      <c r="G77" s="161">
        <f>ROUND(E77*F77,2)</f>
        <v>0</v>
      </c>
      <c r="H77" s="693"/>
      <c r="I77" s="161">
        <f>ROUND(E77*H77,2)</f>
        <v>0</v>
      </c>
      <c r="J77" s="693"/>
      <c r="K77" s="161">
        <f>ROUND(E77*J77,2)</f>
        <v>0</v>
      </c>
      <c r="L77" s="161">
        <v>21</v>
      </c>
      <c r="M77" s="161">
        <f>G77*(1+L77/100)</f>
        <v>0</v>
      </c>
      <c r="N77" s="144">
        <v>0.55000000000000004</v>
      </c>
      <c r="O77" s="144">
        <f>ROUND(E77*N77,5)</f>
        <v>0.45967999999999998</v>
      </c>
      <c r="P77" s="144">
        <v>0</v>
      </c>
      <c r="Q77" s="144">
        <f>ROUND(E77*P77,5)</f>
        <v>0</v>
      </c>
      <c r="R77" s="144"/>
      <c r="S77" s="144"/>
      <c r="T77" s="145">
        <v>0</v>
      </c>
      <c r="U77" s="144">
        <f>ROUND(E77*T77,2)</f>
        <v>0</v>
      </c>
      <c r="V77" s="161" t="s">
        <v>367</v>
      </c>
      <c r="W77" s="140"/>
      <c r="X77" s="140"/>
      <c r="Y77" s="140"/>
      <c r="Z77" s="140"/>
      <c r="AA77" s="140"/>
      <c r="AB77" s="140"/>
      <c r="AC77" s="140"/>
      <c r="AD77" s="140"/>
      <c r="AE77" s="140" t="s">
        <v>172</v>
      </c>
      <c r="AF77" s="140"/>
      <c r="AG77" s="140"/>
      <c r="AH77" s="140"/>
      <c r="AI77" s="140"/>
      <c r="AJ77" s="140"/>
      <c r="AK77" s="140"/>
      <c r="AL77" s="140"/>
      <c r="AM77" s="140"/>
      <c r="AN77" s="140"/>
      <c r="AO77" s="140"/>
      <c r="AP77" s="140"/>
      <c r="AQ77" s="140"/>
      <c r="AR77" s="140"/>
      <c r="AS77" s="140"/>
      <c r="AT77" s="140"/>
      <c r="AU77" s="140"/>
      <c r="AV77" s="140"/>
      <c r="AW77" s="140"/>
      <c r="AX77" s="140"/>
      <c r="AY77" s="140"/>
      <c r="AZ77" s="140"/>
      <c r="BA77" s="140"/>
      <c r="BB77" s="140"/>
      <c r="BC77" s="140"/>
      <c r="BD77" s="140"/>
      <c r="BE77" s="140"/>
      <c r="BF77" s="140"/>
      <c r="BG77" s="140"/>
      <c r="BH77" s="140"/>
    </row>
    <row r="78" spans="1:60" outlineLevel="1" x14ac:dyDescent="0.2">
      <c r="A78" s="141"/>
      <c r="B78" s="141"/>
      <c r="C78" s="694" t="s">
        <v>211</v>
      </c>
      <c r="D78" s="695"/>
      <c r="E78" s="150"/>
      <c r="F78" s="161"/>
      <c r="G78" s="161"/>
      <c r="H78" s="161"/>
      <c r="I78" s="161"/>
      <c r="J78" s="161"/>
      <c r="K78" s="161"/>
      <c r="L78" s="161"/>
      <c r="M78" s="161"/>
      <c r="N78" s="144"/>
      <c r="O78" s="144"/>
      <c r="P78" s="144"/>
      <c r="Q78" s="144"/>
      <c r="R78" s="144"/>
      <c r="S78" s="144"/>
      <c r="T78" s="145"/>
      <c r="U78" s="144"/>
      <c r="V78" s="161"/>
      <c r="W78" s="140"/>
      <c r="X78" s="140"/>
      <c r="Y78" s="140"/>
      <c r="Z78" s="140"/>
      <c r="AA78" s="140"/>
      <c r="AB78" s="140"/>
      <c r="AC78" s="140"/>
      <c r="AD78" s="140"/>
      <c r="AE78" s="140" t="s">
        <v>128</v>
      </c>
      <c r="AF78" s="140">
        <v>0</v>
      </c>
      <c r="AG78" s="140"/>
      <c r="AH78" s="140"/>
      <c r="AI78" s="140"/>
      <c r="AJ78" s="140"/>
      <c r="AK78" s="140"/>
      <c r="AL78" s="140"/>
      <c r="AM78" s="140"/>
      <c r="AN78" s="140"/>
      <c r="AO78" s="140"/>
      <c r="AP78" s="140"/>
      <c r="AQ78" s="140"/>
      <c r="AR78" s="140"/>
      <c r="AS78" s="140"/>
      <c r="AT78" s="140"/>
      <c r="AU78" s="140"/>
      <c r="AV78" s="140"/>
      <c r="AW78" s="140"/>
      <c r="AX78" s="140"/>
      <c r="AY78" s="140"/>
      <c r="AZ78" s="140"/>
      <c r="BA78" s="140"/>
      <c r="BB78" s="140"/>
      <c r="BC78" s="140"/>
      <c r="BD78" s="140"/>
      <c r="BE78" s="140"/>
      <c r="BF78" s="140"/>
      <c r="BG78" s="140"/>
      <c r="BH78" s="140"/>
    </row>
    <row r="79" spans="1:60" outlineLevel="1" x14ac:dyDescent="0.2">
      <c r="A79" s="141"/>
      <c r="B79" s="141"/>
      <c r="C79" s="694" t="s">
        <v>212</v>
      </c>
      <c r="D79" s="695"/>
      <c r="E79" s="150">
        <v>0.83578319999999995</v>
      </c>
      <c r="F79" s="161"/>
      <c r="G79" s="161"/>
      <c r="H79" s="161"/>
      <c r="I79" s="161"/>
      <c r="J79" s="161"/>
      <c r="K79" s="161"/>
      <c r="L79" s="161"/>
      <c r="M79" s="161"/>
      <c r="N79" s="144"/>
      <c r="O79" s="144"/>
      <c r="P79" s="144"/>
      <c r="Q79" s="144"/>
      <c r="R79" s="144"/>
      <c r="S79" s="144"/>
      <c r="T79" s="145"/>
      <c r="U79" s="144"/>
      <c r="V79" s="161"/>
      <c r="W79" s="140"/>
      <c r="X79" s="140"/>
      <c r="Y79" s="140"/>
      <c r="Z79" s="140"/>
      <c r="AA79" s="140"/>
      <c r="AB79" s="140"/>
      <c r="AC79" s="140"/>
      <c r="AD79" s="140"/>
      <c r="AE79" s="140" t="s">
        <v>128</v>
      </c>
      <c r="AF79" s="140">
        <v>0</v>
      </c>
      <c r="AG79" s="140"/>
      <c r="AH79" s="140"/>
      <c r="AI79" s="140"/>
      <c r="AJ79" s="140"/>
      <c r="AK79" s="140"/>
      <c r="AL79" s="140"/>
      <c r="AM79" s="140"/>
      <c r="AN79" s="140"/>
      <c r="AO79" s="140"/>
      <c r="AP79" s="140"/>
      <c r="AQ79" s="140"/>
      <c r="AR79" s="140"/>
      <c r="AS79" s="140"/>
      <c r="AT79" s="140"/>
      <c r="AU79" s="140"/>
      <c r="AV79" s="140"/>
      <c r="AW79" s="140"/>
      <c r="AX79" s="140"/>
      <c r="AY79" s="140"/>
      <c r="AZ79" s="140"/>
      <c r="BA79" s="140"/>
      <c r="BB79" s="140"/>
      <c r="BC79" s="140"/>
      <c r="BD79" s="140"/>
      <c r="BE79" s="140"/>
      <c r="BF79" s="140"/>
      <c r="BG79" s="140"/>
      <c r="BH79" s="140"/>
    </row>
    <row r="80" spans="1:60" x14ac:dyDescent="0.2">
      <c r="A80" s="142" t="s">
        <v>123</v>
      </c>
      <c r="B80" s="142" t="s">
        <v>64</v>
      </c>
      <c r="C80" s="696" t="s">
        <v>65</v>
      </c>
      <c r="D80" s="146"/>
      <c r="E80" s="151"/>
      <c r="F80" s="153"/>
      <c r="G80" s="153">
        <f>SUMIF(AE81:AE93,"&lt;&gt;NOR",G81:G93)</f>
        <v>0</v>
      </c>
      <c r="H80" s="153"/>
      <c r="I80" s="153">
        <f>SUM(I81:I93)</f>
        <v>0</v>
      </c>
      <c r="J80" s="153"/>
      <c r="K80" s="153">
        <f>SUM(K81:K93)</f>
        <v>0</v>
      </c>
      <c r="L80" s="153"/>
      <c r="M80" s="153">
        <f>SUM(M81:M93)</f>
        <v>0</v>
      </c>
      <c r="N80" s="147"/>
      <c r="O80" s="147">
        <f>SUM(O81:O93)</f>
        <v>3.4970699999999999</v>
      </c>
      <c r="P80" s="147"/>
      <c r="Q80" s="147">
        <f>SUM(Q81:Q93)</f>
        <v>0</v>
      </c>
      <c r="R80" s="147"/>
      <c r="S80" s="147"/>
      <c r="T80" s="148"/>
      <c r="U80" s="147">
        <f>SUM(U81:U93)</f>
        <v>94.300000000000011</v>
      </c>
      <c r="V80" s="153"/>
      <c r="AE80" t="s">
        <v>124</v>
      </c>
    </row>
    <row r="81" spans="1:60" outlineLevel="1" x14ac:dyDescent="0.2">
      <c r="A81" s="141">
        <v>14</v>
      </c>
      <c r="B81" s="141" t="s">
        <v>213</v>
      </c>
      <c r="C81" s="692" t="s">
        <v>214</v>
      </c>
      <c r="D81" s="143" t="s">
        <v>175</v>
      </c>
      <c r="E81" s="149">
        <v>129.93680000000001</v>
      </c>
      <c r="F81" s="693"/>
      <c r="G81" s="161">
        <f>ROUND(E81*F81,2)</f>
        <v>0</v>
      </c>
      <c r="H81" s="693"/>
      <c r="I81" s="161">
        <f>ROUND(E81*H81,2)</f>
        <v>0</v>
      </c>
      <c r="J81" s="693"/>
      <c r="K81" s="161">
        <f>ROUND(E81*J81,2)</f>
        <v>0</v>
      </c>
      <c r="L81" s="161">
        <v>21</v>
      </c>
      <c r="M81" s="161">
        <f>G81*(1+L81/100)</f>
        <v>0</v>
      </c>
      <c r="N81" s="144">
        <v>2.4490000000000001E-2</v>
      </c>
      <c r="O81" s="144">
        <f>ROUND(E81*N81,5)</f>
        <v>3.18215</v>
      </c>
      <c r="P81" s="144">
        <v>0</v>
      </c>
      <c r="Q81" s="144">
        <f>ROUND(E81*P81,5)</f>
        <v>0</v>
      </c>
      <c r="R81" s="144"/>
      <c r="S81" s="144"/>
      <c r="T81" s="145">
        <v>0.69166000000000005</v>
      </c>
      <c r="U81" s="144">
        <f>ROUND(E81*T81,2)</f>
        <v>89.87</v>
      </c>
      <c r="V81" s="161" t="s">
        <v>367</v>
      </c>
      <c r="W81" s="140"/>
      <c r="X81" s="140"/>
      <c r="Y81" s="140"/>
      <c r="Z81" s="140"/>
      <c r="AA81" s="140"/>
      <c r="AB81" s="140"/>
      <c r="AC81" s="140"/>
      <c r="AD81" s="140"/>
      <c r="AE81" s="140" t="s">
        <v>126</v>
      </c>
      <c r="AF81" s="140"/>
      <c r="AG81" s="140"/>
      <c r="AH81" s="140"/>
      <c r="AI81" s="140"/>
      <c r="AJ81" s="140"/>
      <c r="AK81" s="140"/>
      <c r="AL81" s="140"/>
      <c r="AM81" s="140"/>
      <c r="AN81" s="140"/>
      <c r="AO81" s="140"/>
      <c r="AP81" s="140"/>
      <c r="AQ81" s="140"/>
      <c r="AR81" s="140"/>
      <c r="AS81" s="140"/>
      <c r="AT81" s="140"/>
      <c r="AU81" s="140"/>
      <c r="AV81" s="140"/>
      <c r="AW81" s="140"/>
      <c r="AX81" s="140"/>
      <c r="AY81" s="140"/>
      <c r="AZ81" s="140"/>
      <c r="BA81" s="140"/>
      <c r="BB81" s="140"/>
      <c r="BC81" s="140"/>
      <c r="BD81" s="140"/>
      <c r="BE81" s="140"/>
      <c r="BF81" s="140"/>
      <c r="BG81" s="140"/>
      <c r="BH81" s="140"/>
    </row>
    <row r="82" spans="1:60" ht="22.5" outlineLevel="1" x14ac:dyDescent="0.2">
      <c r="A82" s="141"/>
      <c r="B82" s="141"/>
      <c r="C82" s="694" t="s">
        <v>215</v>
      </c>
      <c r="D82" s="695"/>
      <c r="E82" s="150"/>
      <c r="F82" s="161"/>
      <c r="G82" s="161"/>
      <c r="H82" s="161"/>
      <c r="I82" s="161"/>
      <c r="J82" s="161"/>
      <c r="K82" s="161"/>
      <c r="L82" s="161"/>
      <c r="M82" s="161"/>
      <c r="N82" s="144"/>
      <c r="O82" s="144"/>
      <c r="P82" s="144"/>
      <c r="Q82" s="144"/>
      <c r="R82" s="144"/>
      <c r="S82" s="144"/>
      <c r="T82" s="145"/>
      <c r="U82" s="144"/>
      <c r="V82" s="161"/>
      <c r="W82" s="140"/>
      <c r="X82" s="140"/>
      <c r="Y82" s="140"/>
      <c r="Z82" s="140"/>
      <c r="AA82" s="140"/>
      <c r="AB82" s="140"/>
      <c r="AC82" s="140"/>
      <c r="AD82" s="140"/>
      <c r="AE82" s="140" t="s">
        <v>128</v>
      </c>
      <c r="AF82" s="140">
        <v>0</v>
      </c>
      <c r="AG82" s="140"/>
      <c r="AH82" s="140"/>
      <c r="AI82" s="140"/>
      <c r="AJ82" s="140"/>
      <c r="AK82" s="140"/>
      <c r="AL82" s="140"/>
      <c r="AM82" s="140"/>
      <c r="AN82" s="140"/>
      <c r="AO82" s="140"/>
      <c r="AP82" s="140"/>
      <c r="AQ82" s="140"/>
      <c r="AR82" s="140"/>
      <c r="AS82" s="140"/>
      <c r="AT82" s="140"/>
      <c r="AU82" s="140"/>
      <c r="AV82" s="140"/>
      <c r="AW82" s="140"/>
      <c r="AX82" s="140"/>
      <c r="AY82" s="140"/>
      <c r="AZ82" s="140"/>
      <c r="BA82" s="140"/>
      <c r="BB82" s="140"/>
      <c r="BC82" s="140"/>
      <c r="BD82" s="140"/>
      <c r="BE82" s="140"/>
      <c r="BF82" s="140"/>
      <c r="BG82" s="140"/>
      <c r="BH82" s="140"/>
    </row>
    <row r="83" spans="1:60" outlineLevel="1" x14ac:dyDescent="0.2">
      <c r="A83" s="141"/>
      <c r="B83" s="141"/>
      <c r="C83" s="694" t="s">
        <v>216</v>
      </c>
      <c r="D83" s="695"/>
      <c r="E83" s="150"/>
      <c r="F83" s="161"/>
      <c r="G83" s="161"/>
      <c r="H83" s="161"/>
      <c r="I83" s="161"/>
      <c r="J83" s="161"/>
      <c r="K83" s="161"/>
      <c r="L83" s="161"/>
      <c r="M83" s="161"/>
      <c r="N83" s="144"/>
      <c r="O83" s="144"/>
      <c r="P83" s="144"/>
      <c r="Q83" s="144"/>
      <c r="R83" s="144"/>
      <c r="S83" s="144"/>
      <c r="T83" s="145"/>
      <c r="U83" s="144"/>
      <c r="V83" s="161"/>
      <c r="W83" s="140"/>
      <c r="X83" s="140"/>
      <c r="Y83" s="140"/>
      <c r="Z83" s="140"/>
      <c r="AA83" s="140"/>
      <c r="AB83" s="140"/>
      <c r="AC83" s="140"/>
      <c r="AD83" s="140"/>
      <c r="AE83" s="140" t="s">
        <v>128</v>
      </c>
      <c r="AF83" s="140">
        <v>0</v>
      </c>
      <c r="AG83" s="140"/>
      <c r="AH83" s="140"/>
      <c r="AI83" s="140"/>
      <c r="AJ83" s="140"/>
      <c r="AK83" s="140"/>
      <c r="AL83" s="140"/>
      <c r="AM83" s="140"/>
      <c r="AN83" s="140"/>
      <c r="AO83" s="140"/>
      <c r="AP83" s="140"/>
      <c r="AQ83" s="140"/>
      <c r="AR83" s="140"/>
      <c r="AS83" s="140"/>
      <c r="AT83" s="140"/>
      <c r="AU83" s="140"/>
      <c r="AV83" s="140"/>
      <c r="AW83" s="140"/>
      <c r="AX83" s="140"/>
      <c r="AY83" s="140"/>
      <c r="AZ83" s="140"/>
      <c r="BA83" s="140"/>
      <c r="BB83" s="140"/>
      <c r="BC83" s="140"/>
      <c r="BD83" s="140"/>
      <c r="BE83" s="140"/>
      <c r="BF83" s="140"/>
      <c r="BG83" s="140"/>
      <c r="BH83" s="140"/>
    </row>
    <row r="84" spans="1:60" outlineLevel="1" x14ac:dyDescent="0.2">
      <c r="A84" s="141"/>
      <c r="B84" s="141"/>
      <c r="C84" s="694" t="s">
        <v>217</v>
      </c>
      <c r="D84" s="695"/>
      <c r="E84" s="150"/>
      <c r="F84" s="161"/>
      <c r="G84" s="161"/>
      <c r="H84" s="161"/>
      <c r="I84" s="161"/>
      <c r="J84" s="161"/>
      <c r="K84" s="161"/>
      <c r="L84" s="161"/>
      <c r="M84" s="161"/>
      <c r="N84" s="144"/>
      <c r="O84" s="144"/>
      <c r="P84" s="144"/>
      <c r="Q84" s="144"/>
      <c r="R84" s="144"/>
      <c r="S84" s="144"/>
      <c r="T84" s="145"/>
      <c r="U84" s="144"/>
      <c r="V84" s="161"/>
      <c r="W84" s="140"/>
      <c r="X84" s="140"/>
      <c r="Y84" s="140"/>
      <c r="Z84" s="140"/>
      <c r="AA84" s="140"/>
      <c r="AB84" s="140"/>
      <c r="AC84" s="140"/>
      <c r="AD84" s="140"/>
      <c r="AE84" s="140" t="s">
        <v>128</v>
      </c>
      <c r="AF84" s="140">
        <v>0</v>
      </c>
      <c r="AG84" s="140"/>
      <c r="AH84" s="140"/>
      <c r="AI84" s="140"/>
      <c r="AJ84" s="140"/>
      <c r="AK84" s="140"/>
      <c r="AL84" s="140"/>
      <c r="AM84" s="140"/>
      <c r="AN84" s="140"/>
      <c r="AO84" s="140"/>
      <c r="AP84" s="140"/>
      <c r="AQ84" s="140"/>
      <c r="AR84" s="140"/>
      <c r="AS84" s="140"/>
      <c r="AT84" s="140"/>
      <c r="AU84" s="140"/>
      <c r="AV84" s="140"/>
      <c r="AW84" s="140"/>
      <c r="AX84" s="140"/>
      <c r="AY84" s="140"/>
      <c r="AZ84" s="140"/>
      <c r="BA84" s="140"/>
      <c r="BB84" s="140"/>
      <c r="BC84" s="140"/>
      <c r="BD84" s="140"/>
      <c r="BE84" s="140"/>
      <c r="BF84" s="140"/>
      <c r="BG84" s="140"/>
      <c r="BH84" s="140"/>
    </row>
    <row r="85" spans="1:60" outlineLevel="1" x14ac:dyDescent="0.2">
      <c r="A85" s="141"/>
      <c r="B85" s="141"/>
      <c r="C85" s="694" t="s">
        <v>218</v>
      </c>
      <c r="D85" s="695"/>
      <c r="E85" s="150"/>
      <c r="F85" s="161"/>
      <c r="G85" s="161"/>
      <c r="H85" s="161"/>
      <c r="I85" s="161"/>
      <c r="J85" s="161"/>
      <c r="K85" s="161"/>
      <c r="L85" s="161"/>
      <c r="M85" s="161"/>
      <c r="N85" s="144"/>
      <c r="O85" s="144"/>
      <c r="P85" s="144"/>
      <c r="Q85" s="144"/>
      <c r="R85" s="144"/>
      <c r="S85" s="144"/>
      <c r="T85" s="145"/>
      <c r="U85" s="144"/>
      <c r="V85" s="161"/>
      <c r="W85" s="140"/>
      <c r="X85" s="140"/>
      <c r="Y85" s="140"/>
      <c r="Z85" s="140"/>
      <c r="AA85" s="140"/>
      <c r="AB85" s="140"/>
      <c r="AC85" s="140"/>
      <c r="AD85" s="140"/>
      <c r="AE85" s="140" t="s">
        <v>128</v>
      </c>
      <c r="AF85" s="140">
        <v>0</v>
      </c>
      <c r="AG85" s="140"/>
      <c r="AH85" s="140"/>
      <c r="AI85" s="140"/>
      <c r="AJ85" s="140"/>
      <c r="AK85" s="140"/>
      <c r="AL85" s="140"/>
      <c r="AM85" s="140"/>
      <c r="AN85" s="140"/>
      <c r="AO85" s="140"/>
      <c r="AP85" s="140"/>
      <c r="AQ85" s="140"/>
      <c r="AR85" s="140"/>
      <c r="AS85" s="140"/>
      <c r="AT85" s="140"/>
      <c r="AU85" s="140"/>
      <c r="AV85" s="140"/>
      <c r="AW85" s="140"/>
      <c r="AX85" s="140"/>
      <c r="AY85" s="140"/>
      <c r="AZ85" s="140"/>
      <c r="BA85" s="140"/>
      <c r="BB85" s="140"/>
      <c r="BC85" s="140"/>
      <c r="BD85" s="140"/>
      <c r="BE85" s="140"/>
      <c r="BF85" s="140"/>
      <c r="BG85" s="140"/>
      <c r="BH85" s="140"/>
    </row>
    <row r="86" spans="1:60" outlineLevel="1" x14ac:dyDescent="0.2">
      <c r="A86" s="141"/>
      <c r="B86" s="141"/>
      <c r="C86" s="694" t="s">
        <v>219</v>
      </c>
      <c r="D86" s="695"/>
      <c r="E86" s="150">
        <v>129.93680000000001</v>
      </c>
      <c r="F86" s="161"/>
      <c r="G86" s="161"/>
      <c r="H86" s="161"/>
      <c r="I86" s="161"/>
      <c r="J86" s="161"/>
      <c r="K86" s="161"/>
      <c r="L86" s="161"/>
      <c r="M86" s="161"/>
      <c r="N86" s="144"/>
      <c r="O86" s="144"/>
      <c r="P86" s="144"/>
      <c r="Q86" s="144"/>
      <c r="R86" s="144"/>
      <c r="S86" s="144"/>
      <c r="T86" s="145"/>
      <c r="U86" s="144"/>
      <c r="V86" s="161"/>
      <c r="W86" s="140"/>
      <c r="X86" s="140"/>
      <c r="Y86" s="140"/>
      <c r="Z86" s="140"/>
      <c r="AA86" s="140"/>
      <c r="AB86" s="140"/>
      <c r="AC86" s="140"/>
      <c r="AD86" s="140"/>
      <c r="AE86" s="140" t="s">
        <v>128</v>
      </c>
      <c r="AF86" s="140">
        <v>0</v>
      </c>
      <c r="AG86" s="140"/>
      <c r="AH86" s="140"/>
      <c r="AI86" s="140"/>
      <c r="AJ86" s="140"/>
      <c r="AK86" s="140"/>
      <c r="AL86" s="140"/>
      <c r="AM86" s="140"/>
      <c r="AN86" s="140"/>
      <c r="AO86" s="140"/>
      <c r="AP86" s="140"/>
      <c r="AQ86" s="140"/>
      <c r="AR86" s="140"/>
      <c r="AS86" s="140"/>
      <c r="AT86" s="140"/>
      <c r="AU86" s="140"/>
      <c r="AV86" s="140"/>
      <c r="AW86" s="140"/>
      <c r="AX86" s="140"/>
      <c r="AY86" s="140"/>
      <c r="AZ86" s="140"/>
      <c r="BA86" s="140"/>
      <c r="BB86" s="140"/>
      <c r="BC86" s="140"/>
      <c r="BD86" s="140"/>
      <c r="BE86" s="140"/>
      <c r="BF86" s="140"/>
      <c r="BG86" s="140"/>
      <c r="BH86" s="140"/>
    </row>
    <row r="87" spans="1:60" outlineLevel="1" x14ac:dyDescent="0.2">
      <c r="A87" s="141"/>
      <c r="B87" s="141"/>
      <c r="C87" s="697" t="s">
        <v>220</v>
      </c>
      <c r="D87" s="698"/>
      <c r="E87" s="152">
        <v>129.93680000000001</v>
      </c>
      <c r="F87" s="161"/>
      <c r="G87" s="161"/>
      <c r="H87" s="161"/>
      <c r="I87" s="161"/>
      <c r="J87" s="161"/>
      <c r="K87" s="161"/>
      <c r="L87" s="161"/>
      <c r="M87" s="161"/>
      <c r="N87" s="144"/>
      <c r="O87" s="144"/>
      <c r="P87" s="144"/>
      <c r="Q87" s="144"/>
      <c r="R87" s="144"/>
      <c r="S87" s="144"/>
      <c r="T87" s="145"/>
      <c r="U87" s="144"/>
      <c r="V87" s="161"/>
      <c r="W87" s="140"/>
      <c r="X87" s="140"/>
      <c r="Y87" s="140"/>
      <c r="Z87" s="140"/>
      <c r="AA87" s="140"/>
      <c r="AB87" s="140"/>
      <c r="AC87" s="140"/>
      <c r="AD87" s="140"/>
      <c r="AE87" s="140" t="s">
        <v>128</v>
      </c>
      <c r="AF87" s="140">
        <v>1</v>
      </c>
      <c r="AG87" s="140"/>
      <c r="AH87" s="140"/>
      <c r="AI87" s="140"/>
      <c r="AJ87" s="140"/>
      <c r="AK87" s="140"/>
      <c r="AL87" s="140"/>
      <c r="AM87" s="140"/>
      <c r="AN87" s="140"/>
      <c r="AO87" s="140"/>
      <c r="AP87" s="140"/>
      <c r="AQ87" s="140"/>
      <c r="AR87" s="140"/>
      <c r="AS87" s="140"/>
      <c r="AT87" s="140"/>
      <c r="AU87" s="140"/>
      <c r="AV87" s="140"/>
      <c r="AW87" s="140"/>
      <c r="AX87" s="140"/>
      <c r="AY87" s="140"/>
      <c r="AZ87" s="140"/>
      <c r="BA87" s="140"/>
      <c r="BB87" s="140"/>
      <c r="BC87" s="140"/>
      <c r="BD87" s="140"/>
      <c r="BE87" s="140"/>
      <c r="BF87" s="140"/>
      <c r="BG87" s="140"/>
      <c r="BH87" s="140"/>
    </row>
    <row r="88" spans="1:60" ht="22.5" outlineLevel="1" x14ac:dyDescent="0.2">
      <c r="A88" s="141">
        <v>15</v>
      </c>
      <c r="B88" s="141" t="s">
        <v>221</v>
      </c>
      <c r="C88" s="692" t="s">
        <v>222</v>
      </c>
      <c r="D88" s="143" t="s">
        <v>175</v>
      </c>
      <c r="E88" s="149">
        <v>2.08</v>
      </c>
      <c r="F88" s="693"/>
      <c r="G88" s="161">
        <f>ROUND(E88*F88,2)</f>
        <v>0</v>
      </c>
      <c r="H88" s="693"/>
      <c r="I88" s="161">
        <f>ROUND(E88*H88,2)</f>
        <v>0</v>
      </c>
      <c r="J88" s="693"/>
      <c r="K88" s="161">
        <f>ROUND(E88*J88,2)</f>
        <v>0</v>
      </c>
      <c r="L88" s="161">
        <v>21</v>
      </c>
      <c r="M88" s="161">
        <f>G88*(1+L88/100)</f>
        <v>0</v>
      </c>
      <c r="N88" s="144">
        <v>4.8059999999999999E-2</v>
      </c>
      <c r="O88" s="144">
        <f>ROUND(E88*N88,5)</f>
        <v>9.9959999999999993E-2</v>
      </c>
      <c r="P88" s="144">
        <v>0</v>
      </c>
      <c r="Q88" s="144">
        <f>ROUND(E88*P88,5)</f>
        <v>0</v>
      </c>
      <c r="R88" s="144"/>
      <c r="S88" s="144"/>
      <c r="T88" s="145">
        <v>0.91368000000000005</v>
      </c>
      <c r="U88" s="144">
        <f>ROUND(E88*T88,2)</f>
        <v>1.9</v>
      </c>
      <c r="V88" s="161" t="s">
        <v>367</v>
      </c>
      <c r="W88" s="140"/>
      <c r="X88" s="140"/>
      <c r="Y88" s="140"/>
      <c r="Z88" s="140"/>
      <c r="AA88" s="140"/>
      <c r="AB88" s="140"/>
      <c r="AC88" s="140"/>
      <c r="AD88" s="140"/>
      <c r="AE88" s="140" t="s">
        <v>168</v>
      </c>
      <c r="AF88" s="140"/>
      <c r="AG88" s="140"/>
      <c r="AH88" s="140"/>
      <c r="AI88" s="140"/>
      <c r="AJ88" s="140"/>
      <c r="AK88" s="140"/>
      <c r="AL88" s="140"/>
      <c r="AM88" s="140"/>
      <c r="AN88" s="140"/>
      <c r="AO88" s="140"/>
      <c r="AP88" s="140"/>
      <c r="AQ88" s="140"/>
      <c r="AR88" s="140"/>
      <c r="AS88" s="140"/>
      <c r="AT88" s="140"/>
      <c r="AU88" s="140"/>
      <c r="AV88" s="140"/>
      <c r="AW88" s="140"/>
      <c r="AX88" s="140"/>
      <c r="AY88" s="140"/>
      <c r="AZ88" s="140"/>
      <c r="BA88" s="140"/>
      <c r="BB88" s="140"/>
      <c r="BC88" s="140"/>
      <c r="BD88" s="140"/>
      <c r="BE88" s="140"/>
      <c r="BF88" s="140"/>
      <c r="BG88" s="140"/>
      <c r="BH88" s="140"/>
    </row>
    <row r="89" spans="1:60" outlineLevel="1" x14ac:dyDescent="0.2">
      <c r="A89" s="141"/>
      <c r="B89" s="141"/>
      <c r="C89" s="694" t="s">
        <v>223</v>
      </c>
      <c r="D89" s="695"/>
      <c r="E89" s="150">
        <v>2.08</v>
      </c>
      <c r="F89" s="161"/>
      <c r="G89" s="161"/>
      <c r="H89" s="161"/>
      <c r="I89" s="161"/>
      <c r="J89" s="161"/>
      <c r="K89" s="161"/>
      <c r="L89" s="161"/>
      <c r="M89" s="161"/>
      <c r="N89" s="144"/>
      <c r="O89" s="144"/>
      <c r="P89" s="144"/>
      <c r="Q89" s="144"/>
      <c r="R89" s="144"/>
      <c r="S89" s="144"/>
      <c r="T89" s="145"/>
      <c r="U89" s="144"/>
      <c r="V89" s="161"/>
      <c r="W89" s="140"/>
      <c r="X89" s="140"/>
      <c r="Y89" s="140"/>
      <c r="Z89" s="140"/>
      <c r="AA89" s="140"/>
      <c r="AB89" s="140"/>
      <c r="AC89" s="140"/>
      <c r="AD89" s="140"/>
      <c r="AE89" s="140" t="s">
        <v>128</v>
      </c>
      <c r="AF89" s="140">
        <v>0</v>
      </c>
      <c r="AG89" s="140"/>
      <c r="AH89" s="140"/>
      <c r="AI89" s="140"/>
      <c r="AJ89" s="140"/>
      <c r="AK89" s="140"/>
      <c r="AL89" s="140"/>
      <c r="AM89" s="140"/>
      <c r="AN89" s="140"/>
      <c r="AO89" s="140"/>
      <c r="AP89" s="140"/>
      <c r="AQ89" s="140"/>
      <c r="AR89" s="140"/>
      <c r="AS89" s="140"/>
      <c r="AT89" s="140"/>
      <c r="AU89" s="140"/>
      <c r="AV89" s="140"/>
      <c r="AW89" s="140"/>
      <c r="AX89" s="140"/>
      <c r="AY89" s="140"/>
      <c r="AZ89" s="140"/>
      <c r="BA89" s="140"/>
      <c r="BB89" s="140"/>
      <c r="BC89" s="140"/>
      <c r="BD89" s="140"/>
      <c r="BE89" s="140"/>
      <c r="BF89" s="140"/>
      <c r="BG89" s="140"/>
      <c r="BH89" s="140"/>
    </row>
    <row r="90" spans="1:60" ht="22.5" outlineLevel="1" x14ac:dyDescent="0.2">
      <c r="A90" s="141">
        <v>16</v>
      </c>
      <c r="B90" s="141" t="s">
        <v>224</v>
      </c>
      <c r="C90" s="692" t="s">
        <v>225</v>
      </c>
      <c r="D90" s="143" t="s">
        <v>175</v>
      </c>
      <c r="E90" s="149">
        <v>5.4269999999999996</v>
      </c>
      <c r="F90" s="693"/>
      <c r="G90" s="161">
        <f>ROUND(E90*F90,2)</f>
        <v>0</v>
      </c>
      <c r="H90" s="693"/>
      <c r="I90" s="161">
        <f>ROUND(E90*H90,2)</f>
        <v>0</v>
      </c>
      <c r="J90" s="693"/>
      <c r="K90" s="161">
        <f>ROUND(E90*J90,2)</f>
        <v>0</v>
      </c>
      <c r="L90" s="161">
        <v>21</v>
      </c>
      <c r="M90" s="161">
        <f>G90*(1+L90/100)</f>
        <v>0</v>
      </c>
      <c r="N90" s="144">
        <v>3.9609999999999999E-2</v>
      </c>
      <c r="O90" s="144">
        <f>ROUND(E90*N90,5)</f>
        <v>0.21496000000000001</v>
      </c>
      <c r="P90" s="144">
        <v>0</v>
      </c>
      <c r="Q90" s="144">
        <f>ROUND(E90*P90,5)</f>
        <v>0</v>
      </c>
      <c r="R90" s="144"/>
      <c r="S90" s="144"/>
      <c r="T90" s="145">
        <v>0.46709000000000001</v>
      </c>
      <c r="U90" s="144">
        <f>ROUND(E90*T90,2)</f>
        <v>2.5299999999999998</v>
      </c>
      <c r="V90" s="161" t="s">
        <v>367</v>
      </c>
      <c r="W90" s="140"/>
      <c r="X90" s="140"/>
      <c r="Y90" s="140"/>
      <c r="Z90" s="140"/>
      <c r="AA90" s="140"/>
      <c r="AB90" s="140"/>
      <c r="AC90" s="140"/>
      <c r="AD90" s="140"/>
      <c r="AE90" s="140" t="s">
        <v>168</v>
      </c>
      <c r="AF90" s="140"/>
      <c r="AG90" s="140"/>
      <c r="AH90" s="140"/>
      <c r="AI90" s="140"/>
      <c r="AJ90" s="140"/>
      <c r="AK90" s="140"/>
      <c r="AL90" s="140"/>
      <c r="AM90" s="140"/>
      <c r="AN90" s="140"/>
      <c r="AO90" s="140"/>
      <c r="AP90" s="140"/>
      <c r="AQ90" s="140"/>
      <c r="AR90" s="140"/>
      <c r="AS90" s="140"/>
      <c r="AT90" s="140"/>
      <c r="AU90" s="140"/>
      <c r="AV90" s="140"/>
      <c r="AW90" s="140"/>
      <c r="AX90" s="140"/>
      <c r="AY90" s="140"/>
      <c r="AZ90" s="140"/>
      <c r="BA90" s="140"/>
      <c r="BB90" s="140"/>
      <c r="BC90" s="140"/>
      <c r="BD90" s="140"/>
      <c r="BE90" s="140"/>
      <c r="BF90" s="140"/>
      <c r="BG90" s="140"/>
      <c r="BH90" s="140"/>
    </row>
    <row r="91" spans="1:60" outlineLevel="1" x14ac:dyDescent="0.2">
      <c r="A91" s="141"/>
      <c r="B91" s="141"/>
      <c r="C91" s="694" t="s">
        <v>226</v>
      </c>
      <c r="D91" s="695"/>
      <c r="E91" s="150"/>
      <c r="F91" s="161"/>
      <c r="G91" s="161"/>
      <c r="H91" s="161"/>
      <c r="I91" s="161"/>
      <c r="J91" s="161"/>
      <c r="K91" s="161"/>
      <c r="L91" s="161"/>
      <c r="M91" s="161"/>
      <c r="N91" s="144"/>
      <c r="O91" s="144"/>
      <c r="P91" s="144"/>
      <c r="Q91" s="144"/>
      <c r="R91" s="144"/>
      <c r="S91" s="144"/>
      <c r="T91" s="145"/>
      <c r="U91" s="144"/>
      <c r="V91" s="161"/>
      <c r="W91" s="140"/>
      <c r="X91" s="140"/>
      <c r="Y91" s="140"/>
      <c r="Z91" s="140"/>
      <c r="AA91" s="140"/>
      <c r="AB91" s="140"/>
      <c r="AC91" s="140"/>
      <c r="AD91" s="140"/>
      <c r="AE91" s="140" t="s">
        <v>128</v>
      </c>
      <c r="AF91" s="140">
        <v>0</v>
      </c>
      <c r="AG91" s="140"/>
      <c r="AH91" s="140"/>
      <c r="AI91" s="140"/>
      <c r="AJ91" s="140"/>
      <c r="AK91" s="140"/>
      <c r="AL91" s="140"/>
      <c r="AM91" s="140"/>
      <c r="AN91" s="140"/>
      <c r="AO91" s="140"/>
      <c r="AP91" s="140"/>
      <c r="AQ91" s="140"/>
      <c r="AR91" s="140"/>
      <c r="AS91" s="140"/>
      <c r="AT91" s="140"/>
      <c r="AU91" s="140"/>
      <c r="AV91" s="140"/>
      <c r="AW91" s="140"/>
      <c r="AX91" s="140"/>
      <c r="AY91" s="140"/>
      <c r="AZ91" s="140"/>
      <c r="BA91" s="140"/>
      <c r="BB91" s="140"/>
      <c r="BC91" s="140"/>
      <c r="BD91" s="140"/>
      <c r="BE91" s="140"/>
      <c r="BF91" s="140"/>
      <c r="BG91" s="140"/>
      <c r="BH91" s="140"/>
    </row>
    <row r="92" spans="1:60" outlineLevel="1" x14ac:dyDescent="0.2">
      <c r="A92" s="141"/>
      <c r="B92" s="141"/>
      <c r="C92" s="694" t="s">
        <v>227</v>
      </c>
      <c r="D92" s="695"/>
      <c r="E92" s="150">
        <v>5.4269999999999996</v>
      </c>
      <c r="F92" s="161"/>
      <c r="G92" s="161"/>
      <c r="H92" s="161"/>
      <c r="I92" s="161"/>
      <c r="J92" s="161"/>
      <c r="K92" s="161"/>
      <c r="L92" s="161"/>
      <c r="M92" s="161"/>
      <c r="N92" s="144"/>
      <c r="O92" s="144"/>
      <c r="P92" s="144"/>
      <c r="Q92" s="144"/>
      <c r="R92" s="144"/>
      <c r="S92" s="144"/>
      <c r="T92" s="145"/>
      <c r="U92" s="144"/>
      <c r="V92" s="161"/>
      <c r="W92" s="140"/>
      <c r="X92" s="140"/>
      <c r="Y92" s="140"/>
      <c r="Z92" s="140"/>
      <c r="AA92" s="140"/>
      <c r="AB92" s="140"/>
      <c r="AC92" s="140"/>
      <c r="AD92" s="140"/>
      <c r="AE92" s="140" t="s">
        <v>128</v>
      </c>
      <c r="AF92" s="140">
        <v>0</v>
      </c>
      <c r="AG92" s="140"/>
      <c r="AH92" s="140"/>
      <c r="AI92" s="140"/>
      <c r="AJ92" s="140"/>
      <c r="AK92" s="140"/>
      <c r="AL92" s="140"/>
      <c r="AM92" s="140"/>
      <c r="AN92" s="140"/>
      <c r="AO92" s="140"/>
      <c r="AP92" s="140"/>
      <c r="AQ92" s="140"/>
      <c r="AR92" s="140"/>
      <c r="AS92" s="140"/>
      <c r="AT92" s="140"/>
      <c r="AU92" s="140"/>
      <c r="AV92" s="140"/>
      <c r="AW92" s="140"/>
      <c r="AX92" s="140"/>
      <c r="AY92" s="140"/>
      <c r="AZ92" s="140"/>
      <c r="BA92" s="140"/>
      <c r="BB92" s="140"/>
      <c r="BC92" s="140"/>
      <c r="BD92" s="140"/>
      <c r="BE92" s="140"/>
      <c r="BF92" s="140"/>
      <c r="BG92" s="140"/>
      <c r="BH92" s="140"/>
    </row>
    <row r="93" spans="1:60" outlineLevel="1" x14ac:dyDescent="0.2">
      <c r="A93" s="141"/>
      <c r="B93" s="141"/>
      <c r="C93" s="697" t="s">
        <v>220</v>
      </c>
      <c r="D93" s="698"/>
      <c r="E93" s="152">
        <v>5.4269999999999996</v>
      </c>
      <c r="F93" s="161"/>
      <c r="G93" s="161"/>
      <c r="H93" s="161"/>
      <c r="I93" s="161"/>
      <c r="J93" s="161"/>
      <c r="K93" s="161"/>
      <c r="L93" s="161"/>
      <c r="M93" s="161"/>
      <c r="N93" s="144"/>
      <c r="O93" s="144"/>
      <c r="P93" s="144"/>
      <c r="Q93" s="144"/>
      <c r="R93" s="144"/>
      <c r="S93" s="144"/>
      <c r="T93" s="145"/>
      <c r="U93" s="144"/>
      <c r="V93" s="161"/>
      <c r="W93" s="140"/>
      <c r="X93" s="140"/>
      <c r="Y93" s="140"/>
      <c r="Z93" s="140"/>
      <c r="AA93" s="140"/>
      <c r="AB93" s="140"/>
      <c r="AC93" s="140"/>
      <c r="AD93" s="140"/>
      <c r="AE93" s="140" t="s">
        <v>128</v>
      </c>
      <c r="AF93" s="140">
        <v>1</v>
      </c>
      <c r="AG93" s="140"/>
      <c r="AH93" s="140"/>
      <c r="AI93" s="140"/>
      <c r="AJ93" s="140"/>
      <c r="AK93" s="140"/>
      <c r="AL93" s="140"/>
      <c r="AM93" s="140"/>
      <c r="AN93" s="140"/>
      <c r="AO93" s="140"/>
      <c r="AP93" s="140"/>
      <c r="AQ93" s="140"/>
      <c r="AR93" s="140"/>
      <c r="AS93" s="140"/>
      <c r="AT93" s="140"/>
      <c r="AU93" s="140"/>
      <c r="AV93" s="140"/>
      <c r="AW93" s="140"/>
      <c r="AX93" s="140"/>
      <c r="AY93" s="140"/>
      <c r="AZ93" s="140"/>
      <c r="BA93" s="140"/>
      <c r="BB93" s="140"/>
      <c r="BC93" s="140"/>
      <c r="BD93" s="140"/>
      <c r="BE93" s="140"/>
      <c r="BF93" s="140"/>
      <c r="BG93" s="140"/>
      <c r="BH93" s="140"/>
    </row>
    <row r="94" spans="1:60" x14ac:dyDescent="0.2">
      <c r="A94" s="142" t="s">
        <v>123</v>
      </c>
      <c r="B94" s="142" t="s">
        <v>66</v>
      </c>
      <c r="C94" s="696" t="s">
        <v>67</v>
      </c>
      <c r="D94" s="146"/>
      <c r="E94" s="151"/>
      <c r="F94" s="153"/>
      <c r="G94" s="153">
        <f>SUMIF(AE95:AE100,"&lt;&gt;NOR",G95:G100)</f>
        <v>0</v>
      </c>
      <c r="H94" s="153"/>
      <c r="I94" s="153">
        <f>SUM(I95:I100)</f>
        <v>0</v>
      </c>
      <c r="J94" s="153"/>
      <c r="K94" s="153">
        <f>SUM(K95:K100)</f>
        <v>0</v>
      </c>
      <c r="L94" s="153"/>
      <c r="M94" s="153">
        <f>SUM(M95:M100)</f>
        <v>0</v>
      </c>
      <c r="N94" s="147"/>
      <c r="O94" s="147">
        <f>SUM(O95:O100)</f>
        <v>0.22247</v>
      </c>
      <c r="P94" s="147"/>
      <c r="Q94" s="147">
        <f>SUM(Q95:Q100)</f>
        <v>0</v>
      </c>
      <c r="R94" s="147"/>
      <c r="S94" s="147"/>
      <c r="T94" s="148"/>
      <c r="U94" s="147">
        <f>SUM(U95:U100)</f>
        <v>0.95</v>
      </c>
      <c r="V94" s="153"/>
      <c r="AE94" t="s">
        <v>124</v>
      </c>
    </row>
    <row r="95" spans="1:60" outlineLevel="1" x14ac:dyDescent="0.2">
      <c r="A95" s="141">
        <v>17</v>
      </c>
      <c r="B95" s="141" t="s">
        <v>228</v>
      </c>
      <c r="C95" s="692" t="s">
        <v>229</v>
      </c>
      <c r="D95" s="143" t="s">
        <v>180</v>
      </c>
      <c r="E95" s="149">
        <v>7.9380000000000006E-2</v>
      </c>
      <c r="F95" s="693"/>
      <c r="G95" s="161">
        <f>ROUND(E95*F95,2)</f>
        <v>0</v>
      </c>
      <c r="H95" s="693"/>
      <c r="I95" s="161">
        <f>ROUND(E95*H95,2)</f>
        <v>0</v>
      </c>
      <c r="J95" s="693"/>
      <c r="K95" s="161">
        <f>ROUND(E95*J95,2)</f>
        <v>0</v>
      </c>
      <c r="L95" s="161">
        <v>21</v>
      </c>
      <c r="M95" s="161">
        <f>G95*(1+L95/100)</f>
        <v>0</v>
      </c>
      <c r="N95" s="144">
        <v>2.5</v>
      </c>
      <c r="O95" s="144">
        <f>ROUND(E95*N95,5)</f>
        <v>0.19844999999999999</v>
      </c>
      <c r="P95" s="144">
        <v>0</v>
      </c>
      <c r="Q95" s="144">
        <f>ROUND(E95*P95,5)</f>
        <v>0</v>
      </c>
      <c r="R95" s="144"/>
      <c r="S95" s="144"/>
      <c r="T95" s="145">
        <v>5.33</v>
      </c>
      <c r="U95" s="144">
        <f>ROUND(E95*T95,2)</f>
        <v>0.42</v>
      </c>
      <c r="V95" s="161" t="s">
        <v>367</v>
      </c>
      <c r="W95" s="140"/>
      <c r="X95" s="140"/>
      <c r="Y95" s="140"/>
      <c r="Z95" s="140"/>
      <c r="AA95" s="140"/>
      <c r="AB95" s="140"/>
      <c r="AC95" s="140"/>
      <c r="AD95" s="140"/>
      <c r="AE95" s="140" t="s">
        <v>126</v>
      </c>
      <c r="AF95" s="140"/>
      <c r="AG95" s="140"/>
      <c r="AH95" s="140"/>
      <c r="AI95" s="140"/>
      <c r="AJ95" s="140"/>
      <c r="AK95" s="140"/>
      <c r="AL95" s="140"/>
      <c r="AM95" s="140"/>
      <c r="AN95" s="140"/>
      <c r="AO95" s="140"/>
      <c r="AP95" s="140"/>
      <c r="AQ95" s="140"/>
      <c r="AR95" s="140"/>
      <c r="AS95" s="140"/>
      <c r="AT95" s="140"/>
      <c r="AU95" s="140"/>
      <c r="AV95" s="140"/>
      <c r="AW95" s="140"/>
      <c r="AX95" s="140"/>
      <c r="AY95" s="140"/>
      <c r="AZ95" s="140"/>
      <c r="BA95" s="140"/>
      <c r="BB95" s="140"/>
      <c r="BC95" s="140"/>
      <c r="BD95" s="140"/>
      <c r="BE95" s="140"/>
      <c r="BF95" s="140"/>
      <c r="BG95" s="140"/>
      <c r="BH95" s="140"/>
    </row>
    <row r="96" spans="1:60" outlineLevel="1" x14ac:dyDescent="0.2">
      <c r="A96" s="141"/>
      <c r="B96" s="141"/>
      <c r="C96" s="694" t="s">
        <v>230</v>
      </c>
      <c r="D96" s="695"/>
      <c r="E96" s="150"/>
      <c r="F96" s="161"/>
      <c r="G96" s="161"/>
      <c r="H96" s="161"/>
      <c r="I96" s="161"/>
      <c r="J96" s="161"/>
      <c r="K96" s="161"/>
      <c r="L96" s="161"/>
      <c r="M96" s="161"/>
      <c r="N96" s="144"/>
      <c r="O96" s="144"/>
      <c r="P96" s="144"/>
      <c r="Q96" s="144"/>
      <c r="R96" s="144"/>
      <c r="S96" s="144"/>
      <c r="T96" s="145"/>
      <c r="U96" s="144"/>
      <c r="V96" s="161"/>
      <c r="W96" s="140"/>
      <c r="X96" s="140"/>
      <c r="Y96" s="140"/>
      <c r="Z96" s="140"/>
      <c r="AA96" s="140"/>
      <c r="AB96" s="140"/>
      <c r="AC96" s="140"/>
      <c r="AD96" s="140"/>
      <c r="AE96" s="140" t="s">
        <v>128</v>
      </c>
      <c r="AF96" s="140">
        <v>0</v>
      </c>
      <c r="AG96" s="140"/>
      <c r="AH96" s="140"/>
      <c r="AI96" s="140"/>
      <c r="AJ96" s="140"/>
      <c r="AK96" s="140"/>
      <c r="AL96" s="140"/>
      <c r="AM96" s="140"/>
      <c r="AN96" s="140"/>
      <c r="AO96" s="140"/>
      <c r="AP96" s="140"/>
      <c r="AQ96" s="140"/>
      <c r="AR96" s="140"/>
      <c r="AS96" s="140"/>
      <c r="AT96" s="140"/>
      <c r="AU96" s="140"/>
      <c r="AV96" s="140"/>
      <c r="AW96" s="140"/>
      <c r="AX96" s="140"/>
      <c r="AY96" s="140"/>
      <c r="AZ96" s="140"/>
      <c r="BA96" s="140"/>
      <c r="BB96" s="140"/>
      <c r="BC96" s="140"/>
      <c r="BD96" s="140"/>
      <c r="BE96" s="140"/>
      <c r="BF96" s="140"/>
      <c r="BG96" s="140"/>
      <c r="BH96" s="140"/>
    </row>
    <row r="97" spans="1:60" outlineLevel="1" x14ac:dyDescent="0.2">
      <c r="A97" s="141"/>
      <c r="B97" s="141"/>
      <c r="C97" s="694" t="s">
        <v>231</v>
      </c>
      <c r="D97" s="695"/>
      <c r="E97" s="150">
        <v>7.9380000000000006E-2</v>
      </c>
      <c r="F97" s="161"/>
      <c r="G97" s="161"/>
      <c r="H97" s="161"/>
      <c r="I97" s="161"/>
      <c r="J97" s="161"/>
      <c r="K97" s="161"/>
      <c r="L97" s="161"/>
      <c r="M97" s="161"/>
      <c r="N97" s="144"/>
      <c r="O97" s="144"/>
      <c r="P97" s="144"/>
      <c r="Q97" s="144"/>
      <c r="R97" s="144"/>
      <c r="S97" s="144"/>
      <c r="T97" s="145"/>
      <c r="U97" s="144"/>
      <c r="V97" s="161"/>
      <c r="W97" s="140"/>
      <c r="X97" s="140"/>
      <c r="Y97" s="140"/>
      <c r="Z97" s="140"/>
      <c r="AA97" s="140"/>
      <c r="AB97" s="140"/>
      <c r="AC97" s="140"/>
      <c r="AD97" s="140"/>
      <c r="AE97" s="140" t="s">
        <v>128</v>
      </c>
      <c r="AF97" s="140">
        <v>0</v>
      </c>
      <c r="AG97" s="140"/>
      <c r="AH97" s="140"/>
      <c r="AI97" s="140"/>
      <c r="AJ97" s="140"/>
      <c r="AK97" s="140"/>
      <c r="AL97" s="140"/>
      <c r="AM97" s="140"/>
      <c r="AN97" s="140"/>
      <c r="AO97" s="140"/>
      <c r="AP97" s="140"/>
      <c r="AQ97" s="140"/>
      <c r="AR97" s="140"/>
      <c r="AS97" s="140"/>
      <c r="AT97" s="140"/>
      <c r="AU97" s="140"/>
      <c r="AV97" s="140"/>
      <c r="AW97" s="140"/>
      <c r="AX97" s="140"/>
      <c r="AY97" s="140"/>
      <c r="AZ97" s="140"/>
      <c r="BA97" s="140"/>
      <c r="BB97" s="140"/>
      <c r="BC97" s="140"/>
      <c r="BD97" s="140"/>
      <c r="BE97" s="140"/>
      <c r="BF97" s="140"/>
      <c r="BG97" s="140"/>
      <c r="BH97" s="140"/>
    </row>
    <row r="98" spans="1:60" ht="22.5" outlineLevel="1" x14ac:dyDescent="0.2">
      <c r="A98" s="141">
        <v>18</v>
      </c>
      <c r="B98" s="141" t="s">
        <v>232</v>
      </c>
      <c r="C98" s="692" t="s">
        <v>233</v>
      </c>
      <c r="D98" s="143" t="s">
        <v>175</v>
      </c>
      <c r="E98" s="149">
        <v>1.1339999999999999</v>
      </c>
      <c r="F98" s="693"/>
      <c r="G98" s="161">
        <f>ROUND(E98*F98,2)</f>
        <v>0</v>
      </c>
      <c r="H98" s="693"/>
      <c r="I98" s="161">
        <f>ROUND(E98*H98,2)</f>
        <v>0</v>
      </c>
      <c r="J98" s="693"/>
      <c r="K98" s="161">
        <f>ROUND(E98*J98,2)</f>
        <v>0</v>
      </c>
      <c r="L98" s="161">
        <v>21</v>
      </c>
      <c r="M98" s="161">
        <f>G98*(1+L98/100)</f>
        <v>0</v>
      </c>
      <c r="N98" s="144">
        <v>2.1180000000000001E-2</v>
      </c>
      <c r="O98" s="144">
        <f>ROUND(E98*N98,5)</f>
        <v>2.402E-2</v>
      </c>
      <c r="P98" s="144">
        <v>0</v>
      </c>
      <c r="Q98" s="144">
        <f>ROUND(E98*P98,5)</f>
        <v>0</v>
      </c>
      <c r="R98" s="144"/>
      <c r="S98" s="144"/>
      <c r="T98" s="145">
        <v>0.47</v>
      </c>
      <c r="U98" s="144">
        <f>ROUND(E98*T98,2)</f>
        <v>0.53</v>
      </c>
      <c r="V98" s="161" t="s">
        <v>367</v>
      </c>
      <c r="W98" s="140"/>
      <c r="X98" s="140"/>
      <c r="Y98" s="140"/>
      <c r="Z98" s="140"/>
      <c r="AA98" s="140"/>
      <c r="AB98" s="140"/>
      <c r="AC98" s="140"/>
      <c r="AD98" s="140"/>
      <c r="AE98" s="140" t="s">
        <v>126</v>
      </c>
      <c r="AF98" s="140"/>
      <c r="AG98" s="140"/>
      <c r="AH98" s="140"/>
      <c r="AI98" s="140"/>
      <c r="AJ98" s="140"/>
      <c r="AK98" s="140"/>
      <c r="AL98" s="140"/>
      <c r="AM98" s="140"/>
      <c r="AN98" s="140"/>
      <c r="AO98" s="140"/>
      <c r="AP98" s="140"/>
      <c r="AQ98" s="140"/>
      <c r="AR98" s="140"/>
      <c r="AS98" s="140"/>
      <c r="AT98" s="140"/>
      <c r="AU98" s="140"/>
      <c r="AV98" s="140"/>
      <c r="AW98" s="140"/>
      <c r="AX98" s="140"/>
      <c r="AY98" s="140"/>
      <c r="AZ98" s="140"/>
      <c r="BA98" s="140"/>
      <c r="BB98" s="140"/>
      <c r="BC98" s="140"/>
      <c r="BD98" s="140"/>
      <c r="BE98" s="140"/>
      <c r="BF98" s="140"/>
      <c r="BG98" s="140"/>
      <c r="BH98" s="140"/>
    </row>
    <row r="99" spans="1:60" outlineLevel="1" x14ac:dyDescent="0.2">
      <c r="A99" s="141"/>
      <c r="B99" s="141"/>
      <c r="C99" s="694" t="s">
        <v>230</v>
      </c>
      <c r="D99" s="695"/>
      <c r="E99" s="150"/>
      <c r="F99" s="161"/>
      <c r="G99" s="161"/>
      <c r="H99" s="161"/>
      <c r="I99" s="161"/>
      <c r="J99" s="161"/>
      <c r="K99" s="161"/>
      <c r="L99" s="161"/>
      <c r="M99" s="161"/>
      <c r="N99" s="144"/>
      <c r="O99" s="144"/>
      <c r="P99" s="144"/>
      <c r="Q99" s="144"/>
      <c r="R99" s="144"/>
      <c r="S99" s="144"/>
      <c r="T99" s="145"/>
      <c r="U99" s="144"/>
      <c r="V99" s="161"/>
      <c r="W99" s="140"/>
      <c r="X99" s="140"/>
      <c r="Y99" s="140"/>
      <c r="Z99" s="140"/>
      <c r="AA99" s="140"/>
      <c r="AB99" s="140"/>
      <c r="AC99" s="140"/>
      <c r="AD99" s="140"/>
      <c r="AE99" s="140" t="s">
        <v>128</v>
      </c>
      <c r="AF99" s="140">
        <v>0</v>
      </c>
      <c r="AG99" s="140"/>
      <c r="AH99" s="140"/>
      <c r="AI99" s="140"/>
      <c r="AJ99" s="140"/>
      <c r="AK99" s="140"/>
      <c r="AL99" s="140"/>
      <c r="AM99" s="140"/>
      <c r="AN99" s="140"/>
      <c r="AO99" s="140"/>
      <c r="AP99" s="140"/>
      <c r="AQ99" s="140"/>
      <c r="AR99" s="140"/>
      <c r="AS99" s="140"/>
      <c r="AT99" s="140"/>
      <c r="AU99" s="140"/>
      <c r="AV99" s="140"/>
      <c r="AW99" s="140"/>
      <c r="AX99" s="140"/>
      <c r="AY99" s="140"/>
      <c r="AZ99" s="140"/>
      <c r="BA99" s="140"/>
      <c r="BB99" s="140"/>
      <c r="BC99" s="140"/>
      <c r="BD99" s="140"/>
      <c r="BE99" s="140"/>
      <c r="BF99" s="140"/>
      <c r="BG99" s="140"/>
      <c r="BH99" s="140"/>
    </row>
    <row r="100" spans="1:60" outlineLevel="1" x14ac:dyDescent="0.2">
      <c r="A100" s="141"/>
      <c r="B100" s="141"/>
      <c r="C100" s="694" t="s">
        <v>177</v>
      </c>
      <c r="D100" s="695"/>
      <c r="E100" s="150">
        <v>1.1339999999999999</v>
      </c>
      <c r="F100" s="161"/>
      <c r="G100" s="161"/>
      <c r="H100" s="161"/>
      <c r="I100" s="161"/>
      <c r="J100" s="161"/>
      <c r="K100" s="161"/>
      <c r="L100" s="161"/>
      <c r="M100" s="161"/>
      <c r="N100" s="144"/>
      <c r="O100" s="144"/>
      <c r="P100" s="144"/>
      <c r="Q100" s="144"/>
      <c r="R100" s="144"/>
      <c r="S100" s="144"/>
      <c r="T100" s="145"/>
      <c r="U100" s="144"/>
      <c r="V100" s="161"/>
      <c r="W100" s="140"/>
      <c r="X100" s="140"/>
      <c r="Y100" s="140"/>
      <c r="Z100" s="140"/>
      <c r="AA100" s="140"/>
      <c r="AB100" s="140"/>
      <c r="AC100" s="140"/>
      <c r="AD100" s="140"/>
      <c r="AE100" s="140" t="s">
        <v>128</v>
      </c>
      <c r="AF100" s="140">
        <v>0</v>
      </c>
      <c r="AG100" s="140"/>
      <c r="AH100" s="140"/>
      <c r="AI100" s="140"/>
      <c r="AJ100" s="140"/>
      <c r="AK100" s="140"/>
      <c r="AL100" s="140"/>
      <c r="AM100" s="140"/>
      <c r="AN100" s="140"/>
      <c r="AO100" s="140"/>
      <c r="AP100" s="140"/>
      <c r="AQ100" s="140"/>
      <c r="AR100" s="140"/>
      <c r="AS100" s="140"/>
      <c r="AT100" s="140"/>
      <c r="AU100" s="140"/>
      <c r="AV100" s="140"/>
      <c r="AW100" s="140"/>
      <c r="AX100" s="140"/>
      <c r="AY100" s="140"/>
      <c r="AZ100" s="140"/>
      <c r="BA100" s="140"/>
      <c r="BB100" s="140"/>
      <c r="BC100" s="140"/>
      <c r="BD100" s="140"/>
      <c r="BE100" s="140"/>
      <c r="BF100" s="140"/>
      <c r="BG100" s="140"/>
      <c r="BH100" s="140"/>
    </row>
    <row r="101" spans="1:60" x14ac:dyDescent="0.2">
      <c r="A101" s="142" t="s">
        <v>123</v>
      </c>
      <c r="B101" s="142" t="s">
        <v>68</v>
      </c>
      <c r="C101" s="696" t="s">
        <v>69</v>
      </c>
      <c r="D101" s="146"/>
      <c r="E101" s="151"/>
      <c r="F101" s="153"/>
      <c r="G101" s="153">
        <f>SUMIF(AE102:AE103,"&lt;&gt;NOR",G102:G103)</f>
        <v>0</v>
      </c>
      <c r="H101" s="153"/>
      <c r="I101" s="153">
        <f>SUM(I102:I103)</f>
        <v>0</v>
      </c>
      <c r="J101" s="153"/>
      <c r="K101" s="153">
        <f>SUM(K102:K103)</f>
        <v>0</v>
      </c>
      <c r="L101" s="153"/>
      <c r="M101" s="153">
        <f>SUM(M102:M103)</f>
        <v>0</v>
      </c>
      <c r="N101" s="147"/>
      <c r="O101" s="147">
        <f>SUM(O102:O103)</f>
        <v>0</v>
      </c>
      <c r="P101" s="147"/>
      <c r="Q101" s="147">
        <f>SUM(Q102:Q103)</f>
        <v>0</v>
      </c>
      <c r="R101" s="147"/>
      <c r="S101" s="147"/>
      <c r="T101" s="148"/>
      <c r="U101" s="147">
        <f>SUM(U102:U103)</f>
        <v>16</v>
      </c>
      <c r="V101" s="153"/>
      <c r="AE101" t="s">
        <v>124</v>
      </c>
    </row>
    <row r="102" spans="1:60" outlineLevel="1" x14ac:dyDescent="0.2">
      <c r="A102" s="141">
        <v>19</v>
      </c>
      <c r="B102" s="141" t="s">
        <v>234</v>
      </c>
      <c r="C102" s="692" t="s">
        <v>235</v>
      </c>
      <c r="D102" s="143" t="s">
        <v>236</v>
      </c>
      <c r="E102" s="149">
        <v>16</v>
      </c>
      <c r="F102" s="693"/>
      <c r="G102" s="161">
        <f>ROUND(E102*F102,2)</f>
        <v>0</v>
      </c>
      <c r="H102" s="693"/>
      <c r="I102" s="161">
        <f>ROUND(E102*H102,2)</f>
        <v>0</v>
      </c>
      <c r="J102" s="693"/>
      <c r="K102" s="161">
        <f>ROUND(E102*J102,2)</f>
        <v>0</v>
      </c>
      <c r="L102" s="161">
        <v>21</v>
      </c>
      <c r="M102" s="161">
        <f>G102*(1+L102/100)</f>
        <v>0</v>
      </c>
      <c r="N102" s="144">
        <v>0</v>
      </c>
      <c r="O102" s="144">
        <f>ROUND(E102*N102,5)</f>
        <v>0</v>
      </c>
      <c r="P102" s="144">
        <v>0</v>
      </c>
      <c r="Q102" s="144">
        <f>ROUND(E102*P102,5)</f>
        <v>0</v>
      </c>
      <c r="R102" s="144"/>
      <c r="S102" s="144"/>
      <c r="T102" s="145">
        <v>1</v>
      </c>
      <c r="U102" s="144">
        <f>ROUND(E102*T102,2)</f>
        <v>16</v>
      </c>
      <c r="V102" s="161" t="s">
        <v>367</v>
      </c>
      <c r="W102" s="140"/>
      <c r="X102" s="140"/>
      <c r="Y102" s="140"/>
      <c r="Z102" s="140"/>
      <c r="AA102" s="140"/>
      <c r="AB102" s="140"/>
      <c r="AC102" s="140"/>
      <c r="AD102" s="140"/>
      <c r="AE102" s="140" t="s">
        <v>126</v>
      </c>
      <c r="AF102" s="140"/>
      <c r="AG102" s="140"/>
      <c r="AH102" s="140"/>
      <c r="AI102" s="140"/>
      <c r="AJ102" s="140"/>
      <c r="AK102" s="140"/>
      <c r="AL102" s="140"/>
      <c r="AM102" s="140"/>
      <c r="AN102" s="140"/>
      <c r="AO102" s="140"/>
      <c r="AP102" s="140"/>
      <c r="AQ102" s="140"/>
      <c r="AR102" s="140"/>
      <c r="AS102" s="140"/>
      <c r="AT102" s="140"/>
      <c r="AU102" s="140"/>
      <c r="AV102" s="140"/>
      <c r="AW102" s="140"/>
      <c r="AX102" s="140"/>
      <c r="AY102" s="140"/>
      <c r="AZ102" s="140"/>
      <c r="BA102" s="140"/>
      <c r="BB102" s="140"/>
      <c r="BC102" s="140"/>
      <c r="BD102" s="140"/>
      <c r="BE102" s="140"/>
      <c r="BF102" s="140"/>
      <c r="BG102" s="140"/>
      <c r="BH102" s="140"/>
    </row>
    <row r="103" spans="1:60" outlineLevel="1" x14ac:dyDescent="0.2">
      <c r="A103" s="141"/>
      <c r="B103" s="141"/>
      <c r="C103" s="694" t="s">
        <v>237</v>
      </c>
      <c r="D103" s="695"/>
      <c r="E103" s="150">
        <v>16</v>
      </c>
      <c r="F103" s="161"/>
      <c r="G103" s="161"/>
      <c r="H103" s="161"/>
      <c r="I103" s="161"/>
      <c r="J103" s="161"/>
      <c r="K103" s="161"/>
      <c r="L103" s="161"/>
      <c r="M103" s="161"/>
      <c r="N103" s="144"/>
      <c r="O103" s="144"/>
      <c r="P103" s="144"/>
      <c r="Q103" s="144"/>
      <c r="R103" s="144"/>
      <c r="S103" s="144"/>
      <c r="T103" s="145"/>
      <c r="U103" s="144"/>
      <c r="V103" s="161"/>
      <c r="W103" s="140"/>
      <c r="X103" s="140"/>
      <c r="Y103" s="140"/>
      <c r="Z103" s="140"/>
      <c r="AA103" s="140"/>
      <c r="AB103" s="140"/>
      <c r="AC103" s="140"/>
      <c r="AD103" s="140"/>
      <c r="AE103" s="140" t="s">
        <v>128</v>
      </c>
      <c r="AF103" s="140">
        <v>0</v>
      </c>
      <c r="AG103" s="140"/>
      <c r="AH103" s="140"/>
      <c r="AI103" s="140"/>
      <c r="AJ103" s="140"/>
      <c r="AK103" s="140"/>
      <c r="AL103" s="140"/>
      <c r="AM103" s="140"/>
      <c r="AN103" s="140"/>
      <c r="AO103" s="140"/>
      <c r="AP103" s="140"/>
      <c r="AQ103" s="140"/>
      <c r="AR103" s="140"/>
      <c r="AS103" s="140"/>
      <c r="AT103" s="140"/>
      <c r="AU103" s="140"/>
      <c r="AV103" s="140"/>
      <c r="AW103" s="140"/>
      <c r="AX103" s="140"/>
      <c r="AY103" s="140"/>
      <c r="AZ103" s="140"/>
      <c r="BA103" s="140"/>
      <c r="BB103" s="140"/>
      <c r="BC103" s="140"/>
      <c r="BD103" s="140"/>
      <c r="BE103" s="140"/>
      <c r="BF103" s="140"/>
      <c r="BG103" s="140"/>
      <c r="BH103" s="140"/>
    </row>
    <row r="104" spans="1:60" x14ac:dyDescent="0.2">
      <c r="A104" s="142" t="s">
        <v>123</v>
      </c>
      <c r="B104" s="142" t="s">
        <v>70</v>
      </c>
      <c r="C104" s="696" t="s">
        <v>71</v>
      </c>
      <c r="D104" s="146"/>
      <c r="E104" s="151"/>
      <c r="F104" s="153"/>
      <c r="G104" s="153">
        <f>SUMIF(AE105:AE107,"&lt;&gt;NOR",G105:G107)</f>
        <v>0</v>
      </c>
      <c r="H104" s="153"/>
      <c r="I104" s="153">
        <f>SUM(I105:I107)</f>
        <v>0</v>
      </c>
      <c r="J104" s="153"/>
      <c r="K104" s="153">
        <f>SUM(K105:K107)</f>
        <v>0</v>
      </c>
      <c r="L104" s="153"/>
      <c r="M104" s="153">
        <f>SUM(M105:M107)</f>
        <v>0</v>
      </c>
      <c r="N104" s="147"/>
      <c r="O104" s="147">
        <f>SUM(O105:O107)</f>
        <v>0.28860000000000002</v>
      </c>
      <c r="P104" s="147"/>
      <c r="Q104" s="147">
        <f>SUM(Q105:Q107)</f>
        <v>0</v>
      </c>
      <c r="R104" s="147"/>
      <c r="S104" s="147"/>
      <c r="T104" s="148"/>
      <c r="U104" s="147">
        <f>SUM(U105:U107)</f>
        <v>12.68</v>
      </c>
      <c r="V104" s="153"/>
      <c r="AE104" t="s">
        <v>124</v>
      </c>
    </row>
    <row r="105" spans="1:60" outlineLevel="1" x14ac:dyDescent="0.2">
      <c r="A105" s="141">
        <v>20</v>
      </c>
      <c r="B105" s="141" t="s">
        <v>238</v>
      </c>
      <c r="C105" s="692" t="s">
        <v>239</v>
      </c>
      <c r="D105" s="143" t="s">
        <v>175</v>
      </c>
      <c r="E105" s="149">
        <v>48.75</v>
      </c>
      <c r="F105" s="693"/>
      <c r="G105" s="161">
        <f>ROUND(E105*F105,2)</f>
        <v>0</v>
      </c>
      <c r="H105" s="693"/>
      <c r="I105" s="161">
        <f>ROUND(E105*H105,2)</f>
        <v>0</v>
      </c>
      <c r="J105" s="693"/>
      <c r="K105" s="161">
        <f>ROUND(E105*J105,2)</f>
        <v>0</v>
      </c>
      <c r="L105" s="161">
        <v>21</v>
      </c>
      <c r="M105" s="161">
        <f>G105*(1+L105/100)</f>
        <v>0</v>
      </c>
      <c r="N105" s="144">
        <v>5.9199999999999999E-3</v>
      </c>
      <c r="O105" s="144">
        <f>ROUND(E105*N105,5)</f>
        <v>0.28860000000000002</v>
      </c>
      <c r="P105" s="144">
        <v>0</v>
      </c>
      <c r="Q105" s="144">
        <f>ROUND(E105*P105,5)</f>
        <v>0</v>
      </c>
      <c r="R105" s="144"/>
      <c r="S105" s="144"/>
      <c r="T105" s="145">
        <v>0.26</v>
      </c>
      <c r="U105" s="144">
        <f>ROUND(E105*T105,2)</f>
        <v>12.68</v>
      </c>
      <c r="V105" s="161" t="s">
        <v>367</v>
      </c>
      <c r="W105" s="140"/>
      <c r="X105" s="140"/>
      <c r="Y105" s="140"/>
      <c r="Z105" s="140"/>
      <c r="AA105" s="140"/>
      <c r="AB105" s="140"/>
      <c r="AC105" s="140"/>
      <c r="AD105" s="140"/>
      <c r="AE105" s="140" t="s">
        <v>126</v>
      </c>
      <c r="AF105" s="140"/>
      <c r="AG105" s="140"/>
      <c r="AH105" s="140"/>
      <c r="AI105" s="140"/>
      <c r="AJ105" s="140"/>
      <c r="AK105" s="140"/>
      <c r="AL105" s="140"/>
      <c r="AM105" s="140"/>
      <c r="AN105" s="140"/>
      <c r="AO105" s="140"/>
      <c r="AP105" s="140"/>
      <c r="AQ105" s="140"/>
      <c r="AR105" s="140"/>
      <c r="AS105" s="140"/>
      <c r="AT105" s="140"/>
      <c r="AU105" s="140"/>
      <c r="AV105" s="140"/>
      <c r="AW105" s="140"/>
      <c r="AX105" s="140"/>
      <c r="AY105" s="140"/>
      <c r="AZ105" s="140"/>
      <c r="BA105" s="140"/>
      <c r="BB105" s="140"/>
      <c r="BC105" s="140"/>
      <c r="BD105" s="140"/>
      <c r="BE105" s="140"/>
      <c r="BF105" s="140"/>
      <c r="BG105" s="140"/>
      <c r="BH105" s="140"/>
    </row>
    <row r="106" spans="1:60" outlineLevel="1" x14ac:dyDescent="0.2">
      <c r="A106" s="141"/>
      <c r="B106" s="141"/>
      <c r="C106" s="694" t="s">
        <v>240</v>
      </c>
      <c r="D106" s="695"/>
      <c r="E106" s="150"/>
      <c r="F106" s="161"/>
      <c r="G106" s="161"/>
      <c r="H106" s="161"/>
      <c r="I106" s="161"/>
      <c r="J106" s="161"/>
      <c r="K106" s="161"/>
      <c r="L106" s="161"/>
      <c r="M106" s="161"/>
      <c r="N106" s="144"/>
      <c r="O106" s="144"/>
      <c r="P106" s="144"/>
      <c r="Q106" s="144"/>
      <c r="R106" s="144"/>
      <c r="S106" s="144"/>
      <c r="T106" s="145"/>
      <c r="U106" s="144"/>
      <c r="V106" s="161"/>
      <c r="W106" s="140"/>
      <c r="X106" s="140"/>
      <c r="Y106" s="140"/>
      <c r="Z106" s="140"/>
      <c r="AA106" s="140"/>
      <c r="AB106" s="140"/>
      <c r="AC106" s="140"/>
      <c r="AD106" s="140"/>
      <c r="AE106" s="140" t="s">
        <v>128</v>
      </c>
      <c r="AF106" s="140">
        <v>0</v>
      </c>
      <c r="AG106" s="140"/>
      <c r="AH106" s="140"/>
      <c r="AI106" s="140"/>
      <c r="AJ106" s="140"/>
      <c r="AK106" s="140"/>
      <c r="AL106" s="140"/>
      <c r="AM106" s="140"/>
      <c r="AN106" s="140"/>
      <c r="AO106" s="140"/>
      <c r="AP106" s="140"/>
      <c r="AQ106" s="140"/>
      <c r="AR106" s="140"/>
      <c r="AS106" s="140"/>
      <c r="AT106" s="140"/>
      <c r="AU106" s="140"/>
      <c r="AV106" s="140"/>
      <c r="AW106" s="140"/>
      <c r="AX106" s="140"/>
      <c r="AY106" s="140"/>
      <c r="AZ106" s="140"/>
      <c r="BA106" s="140"/>
      <c r="BB106" s="140"/>
      <c r="BC106" s="140"/>
      <c r="BD106" s="140"/>
      <c r="BE106" s="140"/>
      <c r="BF106" s="140"/>
      <c r="BG106" s="140"/>
      <c r="BH106" s="140"/>
    </row>
    <row r="107" spans="1:60" outlineLevel="1" x14ac:dyDescent="0.2">
      <c r="A107" s="141"/>
      <c r="B107" s="141"/>
      <c r="C107" s="694" t="s">
        <v>241</v>
      </c>
      <c r="D107" s="695"/>
      <c r="E107" s="150">
        <v>48.75</v>
      </c>
      <c r="F107" s="161"/>
      <c r="G107" s="161"/>
      <c r="H107" s="161"/>
      <c r="I107" s="161"/>
      <c r="J107" s="161"/>
      <c r="K107" s="161"/>
      <c r="L107" s="161"/>
      <c r="M107" s="161"/>
      <c r="N107" s="144"/>
      <c r="O107" s="144"/>
      <c r="P107" s="144"/>
      <c r="Q107" s="144"/>
      <c r="R107" s="144"/>
      <c r="S107" s="144"/>
      <c r="T107" s="145"/>
      <c r="U107" s="144"/>
      <c r="V107" s="161"/>
      <c r="W107" s="140"/>
      <c r="X107" s="140"/>
      <c r="Y107" s="140"/>
      <c r="Z107" s="140"/>
      <c r="AA107" s="140"/>
      <c r="AB107" s="140"/>
      <c r="AC107" s="140"/>
      <c r="AD107" s="140"/>
      <c r="AE107" s="140" t="s">
        <v>128</v>
      </c>
      <c r="AF107" s="140">
        <v>0</v>
      </c>
      <c r="AG107" s="140"/>
      <c r="AH107" s="140"/>
      <c r="AI107" s="140"/>
      <c r="AJ107" s="140"/>
      <c r="AK107" s="140"/>
      <c r="AL107" s="140"/>
      <c r="AM107" s="140"/>
      <c r="AN107" s="140"/>
      <c r="AO107" s="140"/>
      <c r="AP107" s="140"/>
      <c r="AQ107" s="140"/>
      <c r="AR107" s="140"/>
      <c r="AS107" s="140"/>
      <c r="AT107" s="140"/>
      <c r="AU107" s="140"/>
      <c r="AV107" s="140"/>
      <c r="AW107" s="140"/>
      <c r="AX107" s="140"/>
      <c r="AY107" s="140"/>
      <c r="AZ107" s="140"/>
      <c r="BA107" s="140"/>
      <c r="BB107" s="140"/>
      <c r="BC107" s="140"/>
      <c r="BD107" s="140"/>
      <c r="BE107" s="140"/>
      <c r="BF107" s="140"/>
      <c r="BG107" s="140"/>
      <c r="BH107" s="140"/>
    </row>
    <row r="108" spans="1:60" x14ac:dyDescent="0.2">
      <c r="A108" s="142" t="s">
        <v>123</v>
      </c>
      <c r="B108" s="142" t="s">
        <v>72</v>
      </c>
      <c r="C108" s="696" t="s">
        <v>73</v>
      </c>
      <c r="D108" s="146"/>
      <c r="E108" s="151"/>
      <c r="F108" s="153"/>
      <c r="G108" s="153">
        <f>SUMIF(AE109:AE117,"&lt;&gt;NOR",G109:G117)</f>
        <v>0</v>
      </c>
      <c r="H108" s="153"/>
      <c r="I108" s="153">
        <f>SUM(I109:I117)</f>
        <v>0</v>
      </c>
      <c r="J108" s="153"/>
      <c r="K108" s="153">
        <f>SUM(K109:K117)</f>
        <v>0</v>
      </c>
      <c r="L108" s="153"/>
      <c r="M108" s="153">
        <f>SUM(M109:M117)</f>
        <v>0</v>
      </c>
      <c r="N108" s="147"/>
      <c r="O108" s="147">
        <f>SUM(O109:O117)</f>
        <v>3.8999999999999998E-3</v>
      </c>
      <c r="P108" s="147"/>
      <c r="Q108" s="147">
        <f>SUM(Q109:Q117)</f>
        <v>0</v>
      </c>
      <c r="R108" s="147"/>
      <c r="S108" s="147"/>
      <c r="T108" s="148"/>
      <c r="U108" s="147">
        <f>SUM(U109:U117)</f>
        <v>34.520000000000003</v>
      </c>
      <c r="V108" s="153"/>
      <c r="AE108" t="s">
        <v>124</v>
      </c>
    </row>
    <row r="109" spans="1:60" outlineLevel="1" x14ac:dyDescent="0.2">
      <c r="A109" s="141">
        <v>21</v>
      </c>
      <c r="B109" s="141" t="s">
        <v>242</v>
      </c>
      <c r="C109" s="692" t="s">
        <v>243</v>
      </c>
      <c r="D109" s="143" t="s">
        <v>175</v>
      </c>
      <c r="E109" s="149">
        <v>97.5</v>
      </c>
      <c r="F109" s="693"/>
      <c r="G109" s="161">
        <f>ROUND(E109*F109,2)</f>
        <v>0</v>
      </c>
      <c r="H109" s="693"/>
      <c r="I109" s="161">
        <f>ROUND(E109*H109,2)</f>
        <v>0</v>
      </c>
      <c r="J109" s="693"/>
      <c r="K109" s="161">
        <f>ROUND(E109*J109,2)</f>
        <v>0</v>
      </c>
      <c r="L109" s="161">
        <v>21</v>
      </c>
      <c r="M109" s="161">
        <f>G109*(1+L109/100)</f>
        <v>0</v>
      </c>
      <c r="N109" s="144">
        <v>4.0000000000000003E-5</v>
      </c>
      <c r="O109" s="144">
        <f>ROUND(E109*N109,5)</f>
        <v>3.8999999999999998E-3</v>
      </c>
      <c r="P109" s="144">
        <v>0</v>
      </c>
      <c r="Q109" s="144">
        <f>ROUND(E109*P109,5)</f>
        <v>0</v>
      </c>
      <c r="R109" s="144"/>
      <c r="S109" s="144"/>
      <c r="T109" s="145">
        <v>0.35399999999999998</v>
      </c>
      <c r="U109" s="144">
        <f>ROUND(E109*T109,2)</f>
        <v>34.520000000000003</v>
      </c>
      <c r="V109" s="161" t="s">
        <v>367</v>
      </c>
      <c r="W109" s="140"/>
      <c r="X109" s="140"/>
      <c r="Y109" s="140"/>
      <c r="Z109" s="140"/>
      <c r="AA109" s="140"/>
      <c r="AB109" s="140"/>
      <c r="AC109" s="140"/>
      <c r="AD109" s="140"/>
      <c r="AE109" s="140" t="s">
        <v>126</v>
      </c>
      <c r="AF109" s="140"/>
      <c r="AG109" s="140"/>
      <c r="AH109" s="140"/>
      <c r="AI109" s="140"/>
      <c r="AJ109" s="140"/>
      <c r="AK109" s="140"/>
      <c r="AL109" s="140"/>
      <c r="AM109" s="140"/>
      <c r="AN109" s="140"/>
      <c r="AO109" s="140"/>
      <c r="AP109" s="140"/>
      <c r="AQ109" s="140"/>
      <c r="AR109" s="140"/>
      <c r="AS109" s="140"/>
      <c r="AT109" s="140"/>
      <c r="AU109" s="140"/>
      <c r="AV109" s="140"/>
      <c r="AW109" s="140"/>
      <c r="AX109" s="140"/>
      <c r="AY109" s="140"/>
      <c r="AZ109" s="140"/>
      <c r="BA109" s="140"/>
      <c r="BB109" s="140"/>
      <c r="BC109" s="140"/>
      <c r="BD109" s="140"/>
      <c r="BE109" s="140"/>
      <c r="BF109" s="140"/>
      <c r="BG109" s="140"/>
      <c r="BH109" s="140"/>
    </row>
    <row r="110" spans="1:60" outlineLevel="1" x14ac:dyDescent="0.2">
      <c r="A110" s="141"/>
      <c r="B110" s="141"/>
      <c r="C110" s="694" t="s">
        <v>244</v>
      </c>
      <c r="D110" s="695"/>
      <c r="E110" s="150"/>
      <c r="F110" s="161"/>
      <c r="G110" s="161"/>
      <c r="H110" s="161"/>
      <c r="I110" s="161"/>
      <c r="J110" s="161"/>
      <c r="K110" s="161"/>
      <c r="L110" s="161"/>
      <c r="M110" s="161"/>
      <c r="N110" s="144"/>
      <c r="O110" s="144"/>
      <c r="P110" s="144"/>
      <c r="Q110" s="144"/>
      <c r="R110" s="144"/>
      <c r="S110" s="144"/>
      <c r="T110" s="145"/>
      <c r="U110" s="144"/>
      <c r="V110" s="161"/>
      <c r="W110" s="140"/>
      <c r="X110" s="140"/>
      <c r="Y110" s="140"/>
      <c r="Z110" s="140"/>
      <c r="AA110" s="140"/>
      <c r="AB110" s="140"/>
      <c r="AC110" s="140"/>
      <c r="AD110" s="140"/>
      <c r="AE110" s="140" t="s">
        <v>128</v>
      </c>
      <c r="AF110" s="140">
        <v>0</v>
      </c>
      <c r="AG110" s="140"/>
      <c r="AH110" s="140"/>
      <c r="AI110" s="140"/>
      <c r="AJ110" s="140"/>
      <c r="AK110" s="140"/>
      <c r="AL110" s="140"/>
      <c r="AM110" s="140"/>
      <c r="AN110" s="140"/>
      <c r="AO110" s="140"/>
      <c r="AP110" s="140"/>
      <c r="AQ110" s="140"/>
      <c r="AR110" s="140"/>
      <c r="AS110" s="140"/>
      <c r="AT110" s="140"/>
      <c r="AU110" s="140"/>
      <c r="AV110" s="140"/>
      <c r="AW110" s="140"/>
      <c r="AX110" s="140"/>
      <c r="AY110" s="140"/>
      <c r="AZ110" s="140"/>
      <c r="BA110" s="140"/>
      <c r="BB110" s="140"/>
      <c r="BC110" s="140"/>
      <c r="BD110" s="140"/>
      <c r="BE110" s="140"/>
      <c r="BF110" s="140"/>
      <c r="BG110" s="140"/>
      <c r="BH110" s="140"/>
    </row>
    <row r="111" spans="1:60" outlineLevel="1" x14ac:dyDescent="0.2">
      <c r="A111" s="141"/>
      <c r="B111" s="141"/>
      <c r="C111" s="694" t="s">
        <v>245</v>
      </c>
      <c r="D111" s="695"/>
      <c r="E111" s="150"/>
      <c r="F111" s="161"/>
      <c r="G111" s="161"/>
      <c r="H111" s="161"/>
      <c r="I111" s="161"/>
      <c r="J111" s="161"/>
      <c r="K111" s="161"/>
      <c r="L111" s="161"/>
      <c r="M111" s="161"/>
      <c r="N111" s="144"/>
      <c r="O111" s="144"/>
      <c r="P111" s="144"/>
      <c r="Q111" s="144"/>
      <c r="R111" s="144"/>
      <c r="S111" s="144"/>
      <c r="T111" s="145"/>
      <c r="U111" s="144"/>
      <c r="V111" s="161"/>
      <c r="W111" s="140"/>
      <c r="X111" s="140"/>
      <c r="Y111" s="140"/>
      <c r="Z111" s="140"/>
      <c r="AA111" s="140"/>
      <c r="AB111" s="140"/>
      <c r="AC111" s="140"/>
      <c r="AD111" s="140"/>
      <c r="AE111" s="140" t="s">
        <v>128</v>
      </c>
      <c r="AF111" s="140">
        <v>0</v>
      </c>
      <c r="AG111" s="140"/>
      <c r="AH111" s="140"/>
      <c r="AI111" s="140"/>
      <c r="AJ111" s="140"/>
      <c r="AK111" s="140"/>
      <c r="AL111" s="140"/>
      <c r="AM111" s="140"/>
      <c r="AN111" s="140"/>
      <c r="AO111" s="140"/>
      <c r="AP111" s="140"/>
      <c r="AQ111" s="140"/>
      <c r="AR111" s="140"/>
      <c r="AS111" s="140"/>
      <c r="AT111" s="140"/>
      <c r="AU111" s="140"/>
      <c r="AV111" s="140"/>
      <c r="AW111" s="140"/>
      <c r="AX111" s="140"/>
      <c r="AY111" s="140"/>
      <c r="AZ111" s="140"/>
      <c r="BA111" s="140"/>
      <c r="BB111" s="140"/>
      <c r="BC111" s="140"/>
      <c r="BD111" s="140"/>
      <c r="BE111" s="140"/>
      <c r="BF111" s="140"/>
      <c r="BG111" s="140"/>
      <c r="BH111" s="140"/>
    </row>
    <row r="112" spans="1:60" outlineLevel="1" x14ac:dyDescent="0.2">
      <c r="A112" s="141"/>
      <c r="B112" s="141"/>
      <c r="C112" s="694" t="s">
        <v>246</v>
      </c>
      <c r="D112" s="695"/>
      <c r="E112" s="150">
        <v>97.5</v>
      </c>
      <c r="F112" s="161"/>
      <c r="G112" s="161"/>
      <c r="H112" s="161"/>
      <c r="I112" s="161"/>
      <c r="J112" s="161"/>
      <c r="K112" s="161"/>
      <c r="L112" s="161"/>
      <c r="M112" s="161"/>
      <c r="N112" s="144"/>
      <c r="O112" s="144"/>
      <c r="P112" s="144"/>
      <c r="Q112" s="144"/>
      <c r="R112" s="144"/>
      <c r="S112" s="144"/>
      <c r="T112" s="145"/>
      <c r="U112" s="144"/>
      <c r="V112" s="161"/>
      <c r="W112" s="140"/>
      <c r="X112" s="140"/>
      <c r="Y112" s="140"/>
      <c r="Z112" s="140"/>
      <c r="AA112" s="140"/>
      <c r="AB112" s="140"/>
      <c r="AC112" s="140"/>
      <c r="AD112" s="140"/>
      <c r="AE112" s="140" t="s">
        <v>128</v>
      </c>
      <c r="AF112" s="140">
        <v>0</v>
      </c>
      <c r="AG112" s="140"/>
      <c r="AH112" s="140"/>
      <c r="AI112" s="140"/>
      <c r="AJ112" s="140"/>
      <c r="AK112" s="140"/>
      <c r="AL112" s="140"/>
      <c r="AM112" s="140"/>
      <c r="AN112" s="140"/>
      <c r="AO112" s="140"/>
      <c r="AP112" s="140"/>
      <c r="AQ112" s="140"/>
      <c r="AR112" s="140"/>
      <c r="AS112" s="140"/>
      <c r="AT112" s="140"/>
      <c r="AU112" s="140"/>
      <c r="AV112" s="140"/>
      <c r="AW112" s="140"/>
      <c r="AX112" s="140"/>
      <c r="AY112" s="140"/>
      <c r="AZ112" s="140"/>
      <c r="BA112" s="140"/>
      <c r="BB112" s="140"/>
      <c r="BC112" s="140"/>
      <c r="BD112" s="140"/>
      <c r="BE112" s="140"/>
      <c r="BF112" s="140"/>
      <c r="BG112" s="140"/>
      <c r="BH112" s="140"/>
    </row>
    <row r="113" spans="1:60" outlineLevel="1" x14ac:dyDescent="0.2">
      <c r="A113" s="141"/>
      <c r="B113" s="141"/>
      <c r="C113" s="697" t="s">
        <v>220</v>
      </c>
      <c r="D113" s="698"/>
      <c r="E113" s="152">
        <v>97.5</v>
      </c>
      <c r="F113" s="161"/>
      <c r="G113" s="161"/>
      <c r="H113" s="161"/>
      <c r="I113" s="161"/>
      <c r="J113" s="161"/>
      <c r="K113" s="161"/>
      <c r="L113" s="161"/>
      <c r="M113" s="161"/>
      <c r="N113" s="144"/>
      <c r="O113" s="144"/>
      <c r="P113" s="144"/>
      <c r="Q113" s="144"/>
      <c r="R113" s="144"/>
      <c r="S113" s="144"/>
      <c r="T113" s="145"/>
      <c r="U113" s="144"/>
      <c r="V113" s="161"/>
      <c r="W113" s="140"/>
      <c r="X113" s="140"/>
      <c r="Y113" s="140"/>
      <c r="Z113" s="140"/>
      <c r="AA113" s="140"/>
      <c r="AB113" s="140"/>
      <c r="AC113" s="140"/>
      <c r="AD113" s="140"/>
      <c r="AE113" s="140" t="s">
        <v>128</v>
      </c>
      <c r="AF113" s="140">
        <v>1</v>
      </c>
      <c r="AG113" s="140"/>
      <c r="AH113" s="140"/>
      <c r="AI113" s="140"/>
      <c r="AJ113" s="140"/>
      <c r="AK113" s="140"/>
      <c r="AL113" s="140"/>
      <c r="AM113" s="140"/>
      <c r="AN113" s="140"/>
      <c r="AO113" s="140"/>
      <c r="AP113" s="140"/>
      <c r="AQ113" s="140"/>
      <c r="AR113" s="140"/>
      <c r="AS113" s="140"/>
      <c r="AT113" s="140"/>
      <c r="AU113" s="140"/>
      <c r="AV113" s="140"/>
      <c r="AW113" s="140"/>
      <c r="AX113" s="140"/>
      <c r="AY113" s="140"/>
      <c r="AZ113" s="140"/>
      <c r="BA113" s="140"/>
      <c r="BB113" s="140"/>
      <c r="BC113" s="140"/>
      <c r="BD113" s="140"/>
      <c r="BE113" s="140"/>
      <c r="BF113" s="140"/>
      <c r="BG113" s="140"/>
      <c r="BH113" s="140"/>
    </row>
    <row r="114" spans="1:60" ht="22.5" outlineLevel="1" x14ac:dyDescent="0.2">
      <c r="A114" s="141">
        <v>22</v>
      </c>
      <c r="B114" s="141" t="s">
        <v>247</v>
      </c>
      <c r="C114" s="692" t="s">
        <v>248</v>
      </c>
      <c r="D114" s="143" t="s">
        <v>164</v>
      </c>
      <c r="E114" s="149">
        <v>1</v>
      </c>
      <c r="F114" s="693"/>
      <c r="G114" s="161">
        <f>ROUND(E114*F114,2)</f>
        <v>0</v>
      </c>
      <c r="H114" s="693"/>
      <c r="I114" s="161">
        <f>ROUND(E114*H114,2)</f>
        <v>0</v>
      </c>
      <c r="J114" s="693"/>
      <c r="K114" s="161">
        <f>ROUND(E114*J114,2)</f>
        <v>0</v>
      </c>
      <c r="L114" s="161">
        <v>21</v>
      </c>
      <c r="M114" s="161">
        <f>G114*(1+L114/100)</f>
        <v>0</v>
      </c>
      <c r="N114" s="144">
        <v>0</v>
      </c>
      <c r="O114" s="144">
        <f>ROUND(E114*N114,5)</f>
        <v>0</v>
      </c>
      <c r="P114" s="144">
        <v>0</v>
      </c>
      <c r="Q114" s="144">
        <f>ROUND(E114*P114,5)</f>
        <v>0</v>
      </c>
      <c r="R114" s="144"/>
      <c r="S114" s="144"/>
      <c r="T114" s="145">
        <v>0</v>
      </c>
      <c r="U114" s="144">
        <f>ROUND(E114*T114,2)</f>
        <v>0</v>
      </c>
      <c r="V114" s="161" t="s">
        <v>366</v>
      </c>
      <c r="W114" s="140"/>
      <c r="X114" s="140"/>
      <c r="Y114" s="140"/>
      <c r="Z114" s="140"/>
      <c r="AA114" s="140"/>
      <c r="AB114" s="140"/>
      <c r="AC114" s="140"/>
      <c r="AD114" s="140"/>
      <c r="AE114" s="140" t="s">
        <v>126</v>
      </c>
      <c r="AF114" s="140"/>
      <c r="AG114" s="140"/>
      <c r="AH114" s="140"/>
      <c r="AI114" s="140"/>
      <c r="AJ114" s="140"/>
      <c r="AK114" s="140"/>
      <c r="AL114" s="140"/>
      <c r="AM114" s="140"/>
      <c r="AN114" s="140"/>
      <c r="AO114" s="140"/>
      <c r="AP114" s="140"/>
      <c r="AQ114" s="140"/>
      <c r="AR114" s="140"/>
      <c r="AS114" s="140"/>
      <c r="AT114" s="140"/>
      <c r="AU114" s="140"/>
      <c r="AV114" s="140"/>
      <c r="AW114" s="140"/>
      <c r="AX114" s="140"/>
      <c r="AY114" s="140"/>
      <c r="AZ114" s="140"/>
      <c r="BA114" s="140"/>
      <c r="BB114" s="140"/>
      <c r="BC114" s="140"/>
      <c r="BD114" s="140"/>
      <c r="BE114" s="140"/>
      <c r="BF114" s="140"/>
      <c r="BG114" s="140"/>
      <c r="BH114" s="140"/>
    </row>
    <row r="115" spans="1:60" ht="22.5" outlineLevel="1" x14ac:dyDescent="0.2">
      <c r="A115" s="141"/>
      <c r="B115" s="141"/>
      <c r="C115" s="694" t="s">
        <v>249</v>
      </c>
      <c r="D115" s="695"/>
      <c r="E115" s="150"/>
      <c r="F115" s="161"/>
      <c r="G115" s="161"/>
      <c r="H115" s="161"/>
      <c r="I115" s="161"/>
      <c r="J115" s="161"/>
      <c r="K115" s="161"/>
      <c r="L115" s="161"/>
      <c r="M115" s="161"/>
      <c r="N115" s="144"/>
      <c r="O115" s="144"/>
      <c r="P115" s="144"/>
      <c r="Q115" s="144"/>
      <c r="R115" s="144"/>
      <c r="S115" s="144"/>
      <c r="T115" s="145"/>
      <c r="U115" s="144"/>
      <c r="V115" s="161"/>
      <c r="W115" s="140"/>
      <c r="X115" s="140"/>
      <c r="Y115" s="140"/>
      <c r="Z115" s="140"/>
      <c r="AA115" s="140"/>
      <c r="AB115" s="140"/>
      <c r="AC115" s="140"/>
      <c r="AD115" s="140"/>
      <c r="AE115" s="140" t="s">
        <v>128</v>
      </c>
      <c r="AF115" s="140">
        <v>0</v>
      </c>
      <c r="AG115" s="140"/>
      <c r="AH115" s="140"/>
      <c r="AI115" s="140"/>
      <c r="AJ115" s="140"/>
      <c r="AK115" s="140"/>
      <c r="AL115" s="140"/>
      <c r="AM115" s="140"/>
      <c r="AN115" s="140"/>
      <c r="AO115" s="140"/>
      <c r="AP115" s="140"/>
      <c r="AQ115" s="140"/>
      <c r="AR115" s="140"/>
      <c r="AS115" s="140"/>
      <c r="AT115" s="140"/>
      <c r="AU115" s="140"/>
      <c r="AV115" s="140"/>
      <c r="AW115" s="140"/>
      <c r="AX115" s="140"/>
      <c r="AY115" s="140"/>
      <c r="AZ115" s="140"/>
      <c r="BA115" s="140"/>
      <c r="BB115" s="140"/>
      <c r="BC115" s="140"/>
      <c r="BD115" s="140"/>
      <c r="BE115" s="140"/>
      <c r="BF115" s="140"/>
      <c r="BG115" s="140"/>
      <c r="BH115" s="140"/>
    </row>
    <row r="116" spans="1:60" outlineLevel="1" x14ac:dyDescent="0.2">
      <c r="A116" s="141"/>
      <c r="B116" s="141"/>
      <c r="C116" s="694" t="s">
        <v>250</v>
      </c>
      <c r="D116" s="695"/>
      <c r="E116" s="150"/>
      <c r="F116" s="161"/>
      <c r="G116" s="161"/>
      <c r="H116" s="161"/>
      <c r="I116" s="161"/>
      <c r="J116" s="161"/>
      <c r="K116" s="161"/>
      <c r="L116" s="161"/>
      <c r="M116" s="161"/>
      <c r="N116" s="144"/>
      <c r="O116" s="144"/>
      <c r="P116" s="144"/>
      <c r="Q116" s="144"/>
      <c r="R116" s="144"/>
      <c r="S116" s="144"/>
      <c r="T116" s="145"/>
      <c r="U116" s="144"/>
      <c r="V116" s="161"/>
      <c r="W116" s="140"/>
      <c r="X116" s="140"/>
      <c r="Y116" s="140"/>
      <c r="Z116" s="140"/>
      <c r="AA116" s="140"/>
      <c r="AB116" s="140"/>
      <c r="AC116" s="140"/>
      <c r="AD116" s="140"/>
      <c r="AE116" s="140" t="s">
        <v>128</v>
      </c>
      <c r="AF116" s="140">
        <v>0</v>
      </c>
      <c r="AG116" s="140"/>
      <c r="AH116" s="140"/>
      <c r="AI116" s="140"/>
      <c r="AJ116" s="140"/>
      <c r="AK116" s="140"/>
      <c r="AL116" s="140"/>
      <c r="AM116" s="140"/>
      <c r="AN116" s="140"/>
      <c r="AO116" s="140"/>
      <c r="AP116" s="140"/>
      <c r="AQ116" s="140"/>
      <c r="AR116" s="140"/>
      <c r="AS116" s="140"/>
      <c r="AT116" s="140"/>
      <c r="AU116" s="140"/>
      <c r="AV116" s="140"/>
      <c r="AW116" s="140"/>
      <c r="AX116" s="140"/>
      <c r="AY116" s="140"/>
      <c r="AZ116" s="140"/>
      <c r="BA116" s="140"/>
      <c r="BB116" s="140"/>
      <c r="BC116" s="140"/>
      <c r="BD116" s="140"/>
      <c r="BE116" s="140"/>
      <c r="BF116" s="140"/>
      <c r="BG116" s="140"/>
      <c r="BH116" s="140"/>
    </row>
    <row r="117" spans="1:60" outlineLevel="1" x14ac:dyDescent="0.2">
      <c r="A117" s="141"/>
      <c r="B117" s="141"/>
      <c r="C117" s="694" t="s">
        <v>251</v>
      </c>
      <c r="D117" s="695"/>
      <c r="E117" s="150">
        <v>1</v>
      </c>
      <c r="F117" s="161"/>
      <c r="G117" s="161"/>
      <c r="H117" s="161"/>
      <c r="I117" s="161"/>
      <c r="J117" s="161"/>
      <c r="K117" s="161"/>
      <c r="L117" s="161"/>
      <c r="M117" s="161"/>
      <c r="N117" s="144"/>
      <c r="O117" s="144"/>
      <c r="P117" s="144"/>
      <c r="Q117" s="144"/>
      <c r="R117" s="144"/>
      <c r="S117" s="144"/>
      <c r="T117" s="145"/>
      <c r="U117" s="144"/>
      <c r="V117" s="161"/>
      <c r="W117" s="140"/>
      <c r="X117" s="140"/>
      <c r="Y117" s="140"/>
      <c r="Z117" s="140"/>
      <c r="AA117" s="140"/>
      <c r="AB117" s="140"/>
      <c r="AC117" s="140"/>
      <c r="AD117" s="140"/>
      <c r="AE117" s="140" t="s">
        <v>128</v>
      </c>
      <c r="AF117" s="140">
        <v>0</v>
      </c>
      <c r="AG117" s="140"/>
      <c r="AH117" s="140"/>
      <c r="AI117" s="140"/>
      <c r="AJ117" s="140"/>
      <c r="AK117" s="140"/>
      <c r="AL117" s="140"/>
      <c r="AM117" s="140"/>
      <c r="AN117" s="140"/>
      <c r="AO117" s="140"/>
      <c r="AP117" s="140"/>
      <c r="AQ117" s="140"/>
      <c r="AR117" s="140"/>
      <c r="AS117" s="140"/>
      <c r="AT117" s="140"/>
      <c r="AU117" s="140"/>
      <c r="AV117" s="140"/>
      <c r="AW117" s="140"/>
      <c r="AX117" s="140"/>
      <c r="AY117" s="140"/>
      <c r="AZ117" s="140"/>
      <c r="BA117" s="140"/>
      <c r="BB117" s="140"/>
      <c r="BC117" s="140"/>
      <c r="BD117" s="140"/>
      <c r="BE117" s="140"/>
      <c r="BF117" s="140"/>
      <c r="BG117" s="140"/>
      <c r="BH117" s="140"/>
    </row>
    <row r="118" spans="1:60" x14ac:dyDescent="0.2">
      <c r="A118" s="142" t="s">
        <v>123</v>
      </c>
      <c r="B118" s="142" t="s">
        <v>74</v>
      </c>
      <c r="C118" s="696" t="s">
        <v>75</v>
      </c>
      <c r="D118" s="146"/>
      <c r="E118" s="151"/>
      <c r="F118" s="153"/>
      <c r="G118" s="153">
        <f>SUMIF(AE119:AE143,"&lt;&gt;NOR",G119:G143)</f>
        <v>0</v>
      </c>
      <c r="H118" s="153"/>
      <c r="I118" s="153">
        <f>SUM(I119:I143)</f>
        <v>0</v>
      </c>
      <c r="J118" s="153"/>
      <c r="K118" s="153">
        <f>SUM(K119:K143)</f>
        <v>0</v>
      </c>
      <c r="L118" s="153"/>
      <c r="M118" s="153">
        <f>SUM(M119:M143)</f>
        <v>0</v>
      </c>
      <c r="N118" s="147"/>
      <c r="O118" s="147">
        <f>SUM(O119:O143)</f>
        <v>4.1200000000000004E-3</v>
      </c>
      <c r="P118" s="147"/>
      <c r="Q118" s="147">
        <f>SUM(Q119:Q143)</f>
        <v>4.0884400000000003</v>
      </c>
      <c r="R118" s="147"/>
      <c r="S118" s="147"/>
      <c r="T118" s="148"/>
      <c r="U118" s="147">
        <f>SUM(U119:U143)</f>
        <v>104.19000000000001</v>
      </c>
      <c r="V118" s="153"/>
      <c r="AE118" t="s">
        <v>124</v>
      </c>
    </row>
    <row r="119" spans="1:60" ht="22.5" outlineLevel="1" x14ac:dyDescent="0.2">
      <c r="A119" s="141">
        <v>23</v>
      </c>
      <c r="B119" s="141" t="s">
        <v>252</v>
      </c>
      <c r="C119" s="692" t="s">
        <v>253</v>
      </c>
      <c r="D119" s="143" t="s">
        <v>164</v>
      </c>
      <c r="E119" s="149">
        <v>1</v>
      </c>
      <c r="F119" s="693"/>
      <c r="G119" s="161">
        <f>ROUND(E119*F119,2)</f>
        <v>0</v>
      </c>
      <c r="H119" s="693"/>
      <c r="I119" s="161">
        <f>ROUND(E119*H119,2)</f>
        <v>0</v>
      </c>
      <c r="J119" s="693"/>
      <c r="K119" s="161">
        <f>ROUND(E119*J119,2)</f>
        <v>0</v>
      </c>
      <c r="L119" s="161">
        <v>21</v>
      </c>
      <c r="M119" s="161">
        <f>G119*(1+L119/100)</f>
        <v>0</v>
      </c>
      <c r="N119" s="144">
        <v>0</v>
      </c>
      <c r="O119" s="144">
        <f>ROUND(E119*N119,5)</f>
        <v>0</v>
      </c>
      <c r="P119" s="144">
        <v>0</v>
      </c>
      <c r="Q119" s="144">
        <f>ROUND(E119*P119,5)</f>
        <v>0</v>
      </c>
      <c r="R119" s="144"/>
      <c r="S119" s="144"/>
      <c r="T119" s="145">
        <v>0</v>
      </c>
      <c r="U119" s="144">
        <f>ROUND(E119*T119,2)</f>
        <v>0</v>
      </c>
      <c r="V119" s="161" t="s">
        <v>366</v>
      </c>
      <c r="W119" s="140"/>
      <c r="X119" s="140"/>
      <c r="Y119" s="140"/>
      <c r="Z119" s="140"/>
      <c r="AA119" s="140"/>
      <c r="AB119" s="140"/>
      <c r="AC119" s="140"/>
      <c r="AD119" s="140"/>
      <c r="AE119" s="140" t="s">
        <v>126</v>
      </c>
      <c r="AF119" s="140"/>
      <c r="AG119" s="140"/>
      <c r="AH119" s="140"/>
      <c r="AI119" s="140"/>
      <c r="AJ119" s="140"/>
      <c r="AK119" s="140"/>
      <c r="AL119" s="140"/>
      <c r="AM119" s="140"/>
      <c r="AN119" s="140"/>
      <c r="AO119" s="140"/>
      <c r="AP119" s="140"/>
      <c r="AQ119" s="140"/>
      <c r="AR119" s="140"/>
      <c r="AS119" s="140"/>
      <c r="AT119" s="140"/>
      <c r="AU119" s="140"/>
      <c r="AV119" s="140"/>
      <c r="AW119" s="140"/>
      <c r="AX119" s="140"/>
      <c r="AY119" s="140"/>
      <c r="AZ119" s="140"/>
      <c r="BA119" s="140"/>
      <c r="BB119" s="140"/>
      <c r="BC119" s="140"/>
      <c r="BD119" s="140"/>
      <c r="BE119" s="140"/>
      <c r="BF119" s="140"/>
      <c r="BG119" s="140"/>
      <c r="BH119" s="140"/>
    </row>
    <row r="120" spans="1:60" ht="22.5" outlineLevel="1" x14ac:dyDescent="0.2">
      <c r="A120" s="141">
        <v>24</v>
      </c>
      <c r="B120" s="141" t="s">
        <v>254</v>
      </c>
      <c r="C120" s="692" t="s">
        <v>255</v>
      </c>
      <c r="D120" s="143" t="s">
        <v>175</v>
      </c>
      <c r="E120" s="149">
        <v>97.5</v>
      </c>
      <c r="F120" s="693"/>
      <c r="G120" s="161">
        <f>ROUND(E120*F120,2)</f>
        <v>0</v>
      </c>
      <c r="H120" s="693"/>
      <c r="I120" s="161">
        <f>ROUND(E120*H120,2)</f>
        <v>0</v>
      </c>
      <c r="J120" s="693"/>
      <c r="K120" s="161">
        <f>ROUND(E120*J120,2)</f>
        <v>0</v>
      </c>
      <c r="L120" s="161">
        <v>21</v>
      </c>
      <c r="M120" s="161">
        <f>G120*(1+L120/100)</f>
        <v>0</v>
      </c>
      <c r="N120" s="144">
        <v>0</v>
      </c>
      <c r="O120" s="144">
        <f>ROUND(E120*N120,5)</f>
        <v>0</v>
      </c>
      <c r="P120" s="144">
        <v>7.7499999999999999E-3</v>
      </c>
      <c r="Q120" s="144">
        <f>ROUND(E120*P120,5)</f>
        <v>0.75563000000000002</v>
      </c>
      <c r="R120" s="144"/>
      <c r="S120" s="144"/>
      <c r="T120" s="145">
        <v>0.66308999999999996</v>
      </c>
      <c r="U120" s="144">
        <f>ROUND(E120*T120,2)</f>
        <v>64.650000000000006</v>
      </c>
      <c r="V120" s="161" t="s">
        <v>367</v>
      </c>
      <c r="W120" s="140"/>
      <c r="X120" s="140"/>
      <c r="Y120" s="140"/>
      <c r="Z120" s="140"/>
      <c r="AA120" s="140"/>
      <c r="AB120" s="140"/>
      <c r="AC120" s="140"/>
      <c r="AD120" s="140"/>
      <c r="AE120" s="140" t="s">
        <v>126</v>
      </c>
      <c r="AF120" s="140"/>
      <c r="AG120" s="140"/>
      <c r="AH120" s="140"/>
      <c r="AI120" s="140"/>
      <c r="AJ120" s="140"/>
      <c r="AK120" s="140"/>
      <c r="AL120" s="140"/>
      <c r="AM120" s="140"/>
      <c r="AN120" s="140"/>
      <c r="AO120" s="140"/>
      <c r="AP120" s="140"/>
      <c r="AQ120" s="140"/>
      <c r="AR120" s="140"/>
      <c r="AS120" s="140"/>
      <c r="AT120" s="140"/>
      <c r="AU120" s="140"/>
      <c r="AV120" s="140"/>
      <c r="AW120" s="140"/>
      <c r="AX120" s="140"/>
      <c r="AY120" s="140"/>
      <c r="AZ120" s="140"/>
      <c r="BA120" s="140"/>
      <c r="BB120" s="140"/>
      <c r="BC120" s="140"/>
      <c r="BD120" s="140"/>
      <c r="BE120" s="140"/>
      <c r="BF120" s="140"/>
      <c r="BG120" s="140"/>
      <c r="BH120" s="140"/>
    </row>
    <row r="121" spans="1:60" outlineLevel="1" x14ac:dyDescent="0.2">
      <c r="A121" s="141"/>
      <c r="B121" s="141"/>
      <c r="C121" s="694" t="s">
        <v>244</v>
      </c>
      <c r="D121" s="695"/>
      <c r="E121" s="150"/>
      <c r="F121" s="161"/>
      <c r="G121" s="161"/>
      <c r="H121" s="161"/>
      <c r="I121" s="161"/>
      <c r="J121" s="161"/>
      <c r="K121" s="161"/>
      <c r="L121" s="161"/>
      <c r="M121" s="161"/>
      <c r="N121" s="144"/>
      <c r="O121" s="144"/>
      <c r="P121" s="144"/>
      <c r="Q121" s="144"/>
      <c r="R121" s="144"/>
      <c r="S121" s="144"/>
      <c r="T121" s="145"/>
      <c r="U121" s="144"/>
      <c r="V121" s="161"/>
      <c r="W121" s="140"/>
      <c r="X121" s="140"/>
      <c r="Y121" s="140"/>
      <c r="Z121" s="140"/>
      <c r="AA121" s="140"/>
      <c r="AB121" s="140"/>
      <c r="AC121" s="140"/>
      <c r="AD121" s="140"/>
      <c r="AE121" s="140" t="s">
        <v>128</v>
      </c>
      <c r="AF121" s="140">
        <v>0</v>
      </c>
      <c r="AG121" s="140"/>
      <c r="AH121" s="140"/>
      <c r="AI121" s="140"/>
      <c r="AJ121" s="140"/>
      <c r="AK121" s="140"/>
      <c r="AL121" s="140"/>
      <c r="AM121" s="140"/>
      <c r="AN121" s="140"/>
      <c r="AO121" s="140"/>
      <c r="AP121" s="140"/>
      <c r="AQ121" s="140"/>
      <c r="AR121" s="140"/>
      <c r="AS121" s="140"/>
      <c r="AT121" s="140"/>
      <c r="AU121" s="140"/>
      <c r="AV121" s="140"/>
      <c r="AW121" s="140"/>
      <c r="AX121" s="140"/>
      <c r="AY121" s="140"/>
      <c r="AZ121" s="140"/>
      <c r="BA121" s="140"/>
      <c r="BB121" s="140"/>
      <c r="BC121" s="140"/>
      <c r="BD121" s="140"/>
      <c r="BE121" s="140"/>
      <c r="BF121" s="140"/>
      <c r="BG121" s="140"/>
      <c r="BH121" s="140"/>
    </row>
    <row r="122" spans="1:60" outlineLevel="1" x14ac:dyDescent="0.2">
      <c r="A122" s="141"/>
      <c r="B122" s="141"/>
      <c r="C122" s="694" t="s">
        <v>245</v>
      </c>
      <c r="D122" s="695"/>
      <c r="E122" s="150"/>
      <c r="F122" s="161"/>
      <c r="G122" s="161"/>
      <c r="H122" s="161"/>
      <c r="I122" s="161"/>
      <c r="J122" s="161"/>
      <c r="K122" s="161"/>
      <c r="L122" s="161"/>
      <c r="M122" s="161"/>
      <c r="N122" s="144"/>
      <c r="O122" s="144"/>
      <c r="P122" s="144"/>
      <c r="Q122" s="144"/>
      <c r="R122" s="144"/>
      <c r="S122" s="144"/>
      <c r="T122" s="145"/>
      <c r="U122" s="144"/>
      <c r="V122" s="161"/>
      <c r="W122" s="140"/>
      <c r="X122" s="140"/>
      <c r="Y122" s="140"/>
      <c r="Z122" s="140"/>
      <c r="AA122" s="140"/>
      <c r="AB122" s="140"/>
      <c r="AC122" s="140"/>
      <c r="AD122" s="140"/>
      <c r="AE122" s="140" t="s">
        <v>128</v>
      </c>
      <c r="AF122" s="140">
        <v>0</v>
      </c>
      <c r="AG122" s="140"/>
      <c r="AH122" s="140"/>
      <c r="AI122" s="140"/>
      <c r="AJ122" s="140"/>
      <c r="AK122" s="140"/>
      <c r="AL122" s="140"/>
      <c r="AM122" s="140"/>
      <c r="AN122" s="140"/>
      <c r="AO122" s="140"/>
      <c r="AP122" s="140"/>
      <c r="AQ122" s="140"/>
      <c r="AR122" s="140"/>
      <c r="AS122" s="140"/>
      <c r="AT122" s="140"/>
      <c r="AU122" s="140"/>
      <c r="AV122" s="140"/>
      <c r="AW122" s="140"/>
      <c r="AX122" s="140"/>
      <c r="AY122" s="140"/>
      <c r="AZ122" s="140"/>
      <c r="BA122" s="140"/>
      <c r="BB122" s="140"/>
      <c r="BC122" s="140"/>
      <c r="BD122" s="140"/>
      <c r="BE122" s="140"/>
      <c r="BF122" s="140"/>
      <c r="BG122" s="140"/>
      <c r="BH122" s="140"/>
    </row>
    <row r="123" spans="1:60" outlineLevel="1" x14ac:dyDescent="0.2">
      <c r="A123" s="141"/>
      <c r="B123" s="141"/>
      <c r="C123" s="694" t="s">
        <v>246</v>
      </c>
      <c r="D123" s="695"/>
      <c r="E123" s="150">
        <v>97.5</v>
      </c>
      <c r="F123" s="161"/>
      <c r="G123" s="161"/>
      <c r="H123" s="161"/>
      <c r="I123" s="161"/>
      <c r="J123" s="161"/>
      <c r="K123" s="161"/>
      <c r="L123" s="161"/>
      <c r="M123" s="161"/>
      <c r="N123" s="144"/>
      <c r="O123" s="144"/>
      <c r="P123" s="144"/>
      <c r="Q123" s="144"/>
      <c r="R123" s="144"/>
      <c r="S123" s="144"/>
      <c r="T123" s="145"/>
      <c r="U123" s="144"/>
      <c r="V123" s="161"/>
      <c r="W123" s="140"/>
      <c r="X123" s="140"/>
      <c r="Y123" s="140"/>
      <c r="Z123" s="140"/>
      <c r="AA123" s="140"/>
      <c r="AB123" s="140"/>
      <c r="AC123" s="140"/>
      <c r="AD123" s="140"/>
      <c r="AE123" s="140" t="s">
        <v>128</v>
      </c>
      <c r="AF123" s="140">
        <v>0</v>
      </c>
      <c r="AG123" s="140"/>
      <c r="AH123" s="140"/>
      <c r="AI123" s="140"/>
      <c r="AJ123" s="140"/>
      <c r="AK123" s="140"/>
      <c r="AL123" s="140"/>
      <c r="AM123" s="140"/>
      <c r="AN123" s="140"/>
      <c r="AO123" s="140"/>
      <c r="AP123" s="140"/>
      <c r="AQ123" s="140"/>
      <c r="AR123" s="140"/>
      <c r="AS123" s="140"/>
      <c r="AT123" s="140"/>
      <c r="AU123" s="140"/>
      <c r="AV123" s="140"/>
      <c r="AW123" s="140"/>
      <c r="AX123" s="140"/>
      <c r="AY123" s="140"/>
      <c r="AZ123" s="140"/>
      <c r="BA123" s="140"/>
      <c r="BB123" s="140"/>
      <c r="BC123" s="140"/>
      <c r="BD123" s="140"/>
      <c r="BE123" s="140"/>
      <c r="BF123" s="140"/>
      <c r="BG123" s="140"/>
      <c r="BH123" s="140"/>
    </row>
    <row r="124" spans="1:60" outlineLevel="1" x14ac:dyDescent="0.2">
      <c r="A124" s="141"/>
      <c r="B124" s="141"/>
      <c r="C124" s="697" t="s">
        <v>220</v>
      </c>
      <c r="D124" s="698"/>
      <c r="E124" s="152">
        <v>97.5</v>
      </c>
      <c r="F124" s="161"/>
      <c r="G124" s="161"/>
      <c r="H124" s="161"/>
      <c r="I124" s="161"/>
      <c r="J124" s="161"/>
      <c r="K124" s="161"/>
      <c r="L124" s="161"/>
      <c r="M124" s="161"/>
      <c r="N124" s="144"/>
      <c r="O124" s="144"/>
      <c r="P124" s="144"/>
      <c r="Q124" s="144"/>
      <c r="R124" s="144"/>
      <c r="S124" s="144"/>
      <c r="T124" s="145"/>
      <c r="U124" s="144"/>
      <c r="V124" s="161"/>
      <c r="W124" s="140"/>
      <c r="X124" s="140"/>
      <c r="Y124" s="140"/>
      <c r="Z124" s="140"/>
      <c r="AA124" s="140"/>
      <c r="AB124" s="140"/>
      <c r="AC124" s="140"/>
      <c r="AD124" s="140"/>
      <c r="AE124" s="140" t="s">
        <v>128</v>
      </c>
      <c r="AF124" s="140">
        <v>1</v>
      </c>
      <c r="AG124" s="140"/>
      <c r="AH124" s="140"/>
      <c r="AI124" s="140"/>
      <c r="AJ124" s="140"/>
      <c r="AK124" s="140"/>
      <c r="AL124" s="140"/>
      <c r="AM124" s="140"/>
      <c r="AN124" s="140"/>
      <c r="AO124" s="140"/>
      <c r="AP124" s="140"/>
      <c r="AQ124" s="140"/>
      <c r="AR124" s="140"/>
      <c r="AS124" s="140"/>
      <c r="AT124" s="140"/>
      <c r="AU124" s="140"/>
      <c r="AV124" s="140"/>
      <c r="AW124" s="140"/>
      <c r="AX124" s="140"/>
      <c r="AY124" s="140"/>
      <c r="AZ124" s="140"/>
      <c r="BA124" s="140"/>
      <c r="BB124" s="140"/>
      <c r="BC124" s="140"/>
      <c r="BD124" s="140"/>
      <c r="BE124" s="140"/>
      <c r="BF124" s="140"/>
      <c r="BG124" s="140"/>
      <c r="BH124" s="140"/>
    </row>
    <row r="125" spans="1:60" ht="22.5" outlineLevel="1" x14ac:dyDescent="0.2">
      <c r="A125" s="141">
        <v>25</v>
      </c>
      <c r="B125" s="141" t="s">
        <v>256</v>
      </c>
      <c r="C125" s="692" t="s">
        <v>257</v>
      </c>
      <c r="D125" s="143" t="s">
        <v>175</v>
      </c>
      <c r="E125" s="149">
        <v>97.5</v>
      </c>
      <c r="F125" s="693"/>
      <c r="G125" s="161">
        <f>ROUND(E125*F125,2)</f>
        <v>0</v>
      </c>
      <c r="H125" s="693"/>
      <c r="I125" s="161">
        <f>ROUND(E125*H125,2)</f>
        <v>0</v>
      </c>
      <c r="J125" s="693"/>
      <c r="K125" s="161">
        <f>ROUND(E125*J125,2)</f>
        <v>0</v>
      </c>
      <c r="L125" s="161">
        <v>21</v>
      </c>
      <c r="M125" s="161">
        <f>G125*(1+L125/100)</f>
        <v>0</v>
      </c>
      <c r="N125" s="144">
        <v>0</v>
      </c>
      <c r="O125" s="144">
        <f>ROUND(E125*N125,5)</f>
        <v>0</v>
      </c>
      <c r="P125" s="144">
        <v>1E-3</v>
      </c>
      <c r="Q125" s="144">
        <f>ROUND(E125*P125,5)</f>
        <v>9.7500000000000003E-2</v>
      </c>
      <c r="R125" s="144"/>
      <c r="S125" s="144"/>
      <c r="T125" s="145">
        <v>0.255</v>
      </c>
      <c r="U125" s="144">
        <f>ROUND(E125*T125,2)</f>
        <v>24.86</v>
      </c>
      <c r="V125" s="161" t="s">
        <v>367</v>
      </c>
      <c r="W125" s="140"/>
      <c r="X125" s="140"/>
      <c r="Y125" s="140"/>
      <c r="Z125" s="140"/>
      <c r="AA125" s="140"/>
      <c r="AB125" s="140"/>
      <c r="AC125" s="140"/>
      <c r="AD125" s="140"/>
      <c r="AE125" s="140" t="s">
        <v>126</v>
      </c>
      <c r="AF125" s="140"/>
      <c r="AG125" s="140"/>
      <c r="AH125" s="140"/>
      <c r="AI125" s="140"/>
      <c r="AJ125" s="140"/>
      <c r="AK125" s="140"/>
      <c r="AL125" s="140"/>
      <c r="AM125" s="140"/>
      <c r="AN125" s="140"/>
      <c r="AO125" s="140"/>
      <c r="AP125" s="140"/>
      <c r="AQ125" s="140"/>
      <c r="AR125" s="140"/>
      <c r="AS125" s="140"/>
      <c r="AT125" s="140"/>
      <c r="AU125" s="140"/>
      <c r="AV125" s="140"/>
      <c r="AW125" s="140"/>
      <c r="AX125" s="140"/>
      <c r="AY125" s="140"/>
      <c r="AZ125" s="140"/>
      <c r="BA125" s="140"/>
      <c r="BB125" s="140"/>
      <c r="BC125" s="140"/>
      <c r="BD125" s="140"/>
      <c r="BE125" s="140"/>
      <c r="BF125" s="140"/>
      <c r="BG125" s="140"/>
      <c r="BH125" s="140"/>
    </row>
    <row r="126" spans="1:60" outlineLevel="1" x14ac:dyDescent="0.2">
      <c r="A126" s="141"/>
      <c r="B126" s="141"/>
      <c r="C126" s="694" t="s">
        <v>244</v>
      </c>
      <c r="D126" s="695"/>
      <c r="E126" s="150"/>
      <c r="F126" s="161"/>
      <c r="G126" s="161"/>
      <c r="H126" s="161"/>
      <c r="I126" s="161"/>
      <c r="J126" s="161"/>
      <c r="K126" s="161"/>
      <c r="L126" s="161"/>
      <c r="M126" s="161"/>
      <c r="N126" s="144"/>
      <c r="O126" s="144"/>
      <c r="P126" s="144"/>
      <c r="Q126" s="144"/>
      <c r="R126" s="144"/>
      <c r="S126" s="144"/>
      <c r="T126" s="145"/>
      <c r="U126" s="144"/>
      <c r="V126" s="161"/>
      <c r="W126" s="140"/>
      <c r="X126" s="140"/>
      <c r="Y126" s="140"/>
      <c r="Z126" s="140"/>
      <c r="AA126" s="140"/>
      <c r="AB126" s="140"/>
      <c r="AC126" s="140"/>
      <c r="AD126" s="140"/>
      <c r="AE126" s="140" t="s">
        <v>128</v>
      </c>
      <c r="AF126" s="140">
        <v>0</v>
      </c>
      <c r="AG126" s="140"/>
      <c r="AH126" s="140"/>
      <c r="AI126" s="140"/>
      <c r="AJ126" s="140"/>
      <c r="AK126" s="140"/>
      <c r="AL126" s="140"/>
      <c r="AM126" s="140"/>
      <c r="AN126" s="140"/>
      <c r="AO126" s="140"/>
      <c r="AP126" s="140"/>
      <c r="AQ126" s="140"/>
      <c r="AR126" s="140"/>
      <c r="AS126" s="140"/>
      <c r="AT126" s="140"/>
      <c r="AU126" s="140"/>
      <c r="AV126" s="140"/>
      <c r="AW126" s="140"/>
      <c r="AX126" s="140"/>
      <c r="AY126" s="140"/>
      <c r="AZ126" s="140"/>
      <c r="BA126" s="140"/>
      <c r="BB126" s="140"/>
      <c r="BC126" s="140"/>
      <c r="BD126" s="140"/>
      <c r="BE126" s="140"/>
      <c r="BF126" s="140"/>
      <c r="BG126" s="140"/>
      <c r="BH126" s="140"/>
    </row>
    <row r="127" spans="1:60" outlineLevel="1" x14ac:dyDescent="0.2">
      <c r="A127" s="141"/>
      <c r="B127" s="141"/>
      <c r="C127" s="694" t="s">
        <v>245</v>
      </c>
      <c r="D127" s="695"/>
      <c r="E127" s="150"/>
      <c r="F127" s="161"/>
      <c r="G127" s="161"/>
      <c r="H127" s="161"/>
      <c r="I127" s="161"/>
      <c r="J127" s="161"/>
      <c r="K127" s="161"/>
      <c r="L127" s="161"/>
      <c r="M127" s="161"/>
      <c r="N127" s="144"/>
      <c r="O127" s="144"/>
      <c r="P127" s="144"/>
      <c r="Q127" s="144"/>
      <c r="R127" s="144"/>
      <c r="S127" s="144"/>
      <c r="T127" s="145"/>
      <c r="U127" s="144"/>
      <c r="V127" s="161"/>
      <c r="W127" s="140"/>
      <c r="X127" s="140"/>
      <c r="Y127" s="140"/>
      <c r="Z127" s="140"/>
      <c r="AA127" s="140"/>
      <c r="AB127" s="140"/>
      <c r="AC127" s="140"/>
      <c r="AD127" s="140"/>
      <c r="AE127" s="140" t="s">
        <v>128</v>
      </c>
      <c r="AF127" s="140">
        <v>0</v>
      </c>
      <c r="AG127" s="140"/>
      <c r="AH127" s="140"/>
      <c r="AI127" s="140"/>
      <c r="AJ127" s="140"/>
      <c r="AK127" s="140"/>
      <c r="AL127" s="140"/>
      <c r="AM127" s="140"/>
      <c r="AN127" s="140"/>
      <c r="AO127" s="140"/>
      <c r="AP127" s="140"/>
      <c r="AQ127" s="140"/>
      <c r="AR127" s="140"/>
      <c r="AS127" s="140"/>
      <c r="AT127" s="140"/>
      <c r="AU127" s="140"/>
      <c r="AV127" s="140"/>
      <c r="AW127" s="140"/>
      <c r="AX127" s="140"/>
      <c r="AY127" s="140"/>
      <c r="AZ127" s="140"/>
      <c r="BA127" s="140"/>
      <c r="BB127" s="140"/>
      <c r="BC127" s="140"/>
      <c r="BD127" s="140"/>
      <c r="BE127" s="140"/>
      <c r="BF127" s="140"/>
      <c r="BG127" s="140"/>
      <c r="BH127" s="140"/>
    </row>
    <row r="128" spans="1:60" outlineLevel="1" x14ac:dyDescent="0.2">
      <c r="A128" s="141"/>
      <c r="B128" s="141"/>
      <c r="C128" s="694" t="s">
        <v>246</v>
      </c>
      <c r="D128" s="695"/>
      <c r="E128" s="150">
        <v>97.5</v>
      </c>
      <c r="F128" s="161"/>
      <c r="G128" s="161"/>
      <c r="H128" s="161"/>
      <c r="I128" s="161"/>
      <c r="J128" s="161"/>
      <c r="K128" s="161"/>
      <c r="L128" s="161"/>
      <c r="M128" s="161"/>
      <c r="N128" s="144"/>
      <c r="O128" s="144"/>
      <c r="P128" s="144"/>
      <c r="Q128" s="144"/>
      <c r="R128" s="144"/>
      <c r="S128" s="144"/>
      <c r="T128" s="145"/>
      <c r="U128" s="144"/>
      <c r="V128" s="161"/>
      <c r="W128" s="140"/>
      <c r="X128" s="140"/>
      <c r="Y128" s="140"/>
      <c r="Z128" s="140"/>
      <c r="AA128" s="140"/>
      <c r="AB128" s="140"/>
      <c r="AC128" s="140"/>
      <c r="AD128" s="140"/>
      <c r="AE128" s="140" t="s">
        <v>128</v>
      </c>
      <c r="AF128" s="140">
        <v>0</v>
      </c>
      <c r="AG128" s="140"/>
      <c r="AH128" s="140"/>
      <c r="AI128" s="140"/>
      <c r="AJ128" s="140"/>
      <c r="AK128" s="140"/>
      <c r="AL128" s="140"/>
      <c r="AM128" s="140"/>
      <c r="AN128" s="140"/>
      <c r="AO128" s="140"/>
      <c r="AP128" s="140"/>
      <c r="AQ128" s="140"/>
      <c r="AR128" s="140"/>
      <c r="AS128" s="140"/>
      <c r="AT128" s="140"/>
      <c r="AU128" s="140"/>
      <c r="AV128" s="140"/>
      <c r="AW128" s="140"/>
      <c r="AX128" s="140"/>
      <c r="AY128" s="140"/>
      <c r="AZ128" s="140"/>
      <c r="BA128" s="140"/>
      <c r="BB128" s="140"/>
      <c r="BC128" s="140"/>
      <c r="BD128" s="140"/>
      <c r="BE128" s="140"/>
      <c r="BF128" s="140"/>
      <c r="BG128" s="140"/>
      <c r="BH128" s="140"/>
    </row>
    <row r="129" spans="1:60" outlineLevel="1" x14ac:dyDescent="0.2">
      <c r="A129" s="141"/>
      <c r="B129" s="141"/>
      <c r="C129" s="697" t="s">
        <v>220</v>
      </c>
      <c r="D129" s="698"/>
      <c r="E129" s="152">
        <v>97.5</v>
      </c>
      <c r="F129" s="161"/>
      <c r="G129" s="161"/>
      <c r="H129" s="161"/>
      <c r="I129" s="161"/>
      <c r="J129" s="161"/>
      <c r="K129" s="161"/>
      <c r="L129" s="161"/>
      <c r="M129" s="161"/>
      <c r="N129" s="144"/>
      <c r="O129" s="144"/>
      <c r="P129" s="144"/>
      <c r="Q129" s="144"/>
      <c r="R129" s="144"/>
      <c r="S129" s="144"/>
      <c r="T129" s="145"/>
      <c r="U129" s="144"/>
      <c r="V129" s="161"/>
      <c r="W129" s="140"/>
      <c r="X129" s="140"/>
      <c r="Y129" s="140"/>
      <c r="Z129" s="140"/>
      <c r="AA129" s="140"/>
      <c r="AB129" s="140"/>
      <c r="AC129" s="140"/>
      <c r="AD129" s="140"/>
      <c r="AE129" s="140" t="s">
        <v>128</v>
      </c>
      <c r="AF129" s="140">
        <v>1</v>
      </c>
      <c r="AG129" s="140"/>
      <c r="AH129" s="140"/>
      <c r="AI129" s="140"/>
      <c r="AJ129" s="140"/>
      <c r="AK129" s="140"/>
      <c r="AL129" s="140"/>
      <c r="AM129" s="140"/>
      <c r="AN129" s="140"/>
      <c r="AO129" s="140"/>
      <c r="AP129" s="140"/>
      <c r="AQ129" s="140"/>
      <c r="AR129" s="140"/>
      <c r="AS129" s="140"/>
      <c r="AT129" s="140"/>
      <c r="AU129" s="140"/>
      <c r="AV129" s="140"/>
      <c r="AW129" s="140"/>
      <c r="AX129" s="140"/>
      <c r="AY129" s="140"/>
      <c r="AZ129" s="140"/>
      <c r="BA129" s="140"/>
      <c r="BB129" s="140"/>
      <c r="BC129" s="140"/>
      <c r="BD129" s="140"/>
      <c r="BE129" s="140"/>
      <c r="BF129" s="140"/>
      <c r="BG129" s="140"/>
      <c r="BH129" s="140"/>
    </row>
    <row r="130" spans="1:60" outlineLevel="1" x14ac:dyDescent="0.2">
      <c r="A130" s="141">
        <v>26</v>
      </c>
      <c r="B130" s="141" t="s">
        <v>258</v>
      </c>
      <c r="C130" s="692" t="s">
        <v>259</v>
      </c>
      <c r="D130" s="143" t="s">
        <v>180</v>
      </c>
      <c r="E130" s="149">
        <v>1.1872</v>
      </c>
      <c r="F130" s="693"/>
      <c r="G130" s="161">
        <f>ROUND(E130*F130,2)</f>
        <v>0</v>
      </c>
      <c r="H130" s="693"/>
      <c r="I130" s="161">
        <f>ROUND(E130*H130,2)</f>
        <v>0</v>
      </c>
      <c r="J130" s="693"/>
      <c r="K130" s="161">
        <f>ROUND(E130*J130,2)</f>
        <v>0</v>
      </c>
      <c r="L130" s="161">
        <v>21</v>
      </c>
      <c r="M130" s="161">
        <f>G130*(1+L130/100)</f>
        <v>0</v>
      </c>
      <c r="N130" s="144">
        <v>1.82E-3</v>
      </c>
      <c r="O130" s="144">
        <f>ROUND(E130*N130,5)</f>
        <v>2.16E-3</v>
      </c>
      <c r="P130" s="144">
        <v>1.8</v>
      </c>
      <c r="Q130" s="144">
        <f>ROUND(E130*P130,5)</f>
        <v>2.1369600000000002</v>
      </c>
      <c r="R130" s="144"/>
      <c r="S130" s="144"/>
      <c r="T130" s="145">
        <v>3.1960000000000002</v>
      </c>
      <c r="U130" s="144">
        <f>ROUND(E130*T130,2)</f>
        <v>3.79</v>
      </c>
      <c r="V130" s="161" t="s">
        <v>367</v>
      </c>
      <c r="W130" s="140"/>
      <c r="X130" s="140"/>
      <c r="Y130" s="140"/>
      <c r="Z130" s="140"/>
      <c r="AA130" s="140"/>
      <c r="AB130" s="140"/>
      <c r="AC130" s="140"/>
      <c r="AD130" s="140"/>
      <c r="AE130" s="140" t="s">
        <v>126</v>
      </c>
      <c r="AF130" s="140"/>
      <c r="AG130" s="140"/>
      <c r="AH130" s="140"/>
      <c r="AI130" s="140"/>
      <c r="AJ130" s="140"/>
      <c r="AK130" s="140"/>
      <c r="AL130" s="140"/>
      <c r="AM130" s="140"/>
      <c r="AN130" s="140"/>
      <c r="AO130" s="140"/>
      <c r="AP130" s="140"/>
      <c r="AQ130" s="140"/>
      <c r="AR130" s="140"/>
      <c r="AS130" s="140"/>
      <c r="AT130" s="140"/>
      <c r="AU130" s="140"/>
      <c r="AV130" s="140"/>
      <c r="AW130" s="140"/>
      <c r="AX130" s="140"/>
      <c r="AY130" s="140"/>
      <c r="AZ130" s="140"/>
      <c r="BA130" s="140"/>
      <c r="BB130" s="140"/>
      <c r="BC130" s="140"/>
      <c r="BD130" s="140"/>
      <c r="BE130" s="140"/>
      <c r="BF130" s="140"/>
      <c r="BG130" s="140"/>
      <c r="BH130" s="140"/>
    </row>
    <row r="131" spans="1:60" outlineLevel="1" x14ac:dyDescent="0.2">
      <c r="A131" s="141"/>
      <c r="B131" s="141"/>
      <c r="C131" s="694" t="s">
        <v>260</v>
      </c>
      <c r="D131" s="695"/>
      <c r="E131" s="150"/>
      <c r="F131" s="161"/>
      <c r="G131" s="161"/>
      <c r="H131" s="161"/>
      <c r="I131" s="161"/>
      <c r="J131" s="161"/>
      <c r="K131" s="161"/>
      <c r="L131" s="161"/>
      <c r="M131" s="161"/>
      <c r="N131" s="144"/>
      <c r="O131" s="144"/>
      <c r="P131" s="144"/>
      <c r="Q131" s="144"/>
      <c r="R131" s="144"/>
      <c r="S131" s="144"/>
      <c r="T131" s="145"/>
      <c r="U131" s="144"/>
      <c r="V131" s="161"/>
      <c r="W131" s="140"/>
      <c r="X131" s="140"/>
      <c r="Y131" s="140"/>
      <c r="Z131" s="140"/>
      <c r="AA131" s="140"/>
      <c r="AB131" s="140"/>
      <c r="AC131" s="140"/>
      <c r="AD131" s="140"/>
      <c r="AE131" s="140" t="s">
        <v>128</v>
      </c>
      <c r="AF131" s="140">
        <v>0</v>
      </c>
      <c r="AG131" s="140"/>
      <c r="AH131" s="140"/>
      <c r="AI131" s="140"/>
      <c r="AJ131" s="140"/>
      <c r="AK131" s="140"/>
      <c r="AL131" s="140"/>
      <c r="AM131" s="140"/>
      <c r="AN131" s="140"/>
      <c r="AO131" s="140"/>
      <c r="AP131" s="140"/>
      <c r="AQ131" s="140"/>
      <c r="AR131" s="140"/>
      <c r="AS131" s="140"/>
      <c r="AT131" s="140"/>
      <c r="AU131" s="140"/>
      <c r="AV131" s="140"/>
      <c r="AW131" s="140"/>
      <c r="AX131" s="140"/>
      <c r="AY131" s="140"/>
      <c r="AZ131" s="140"/>
      <c r="BA131" s="140"/>
      <c r="BB131" s="140"/>
      <c r="BC131" s="140"/>
      <c r="BD131" s="140"/>
      <c r="BE131" s="140"/>
      <c r="BF131" s="140"/>
      <c r="BG131" s="140"/>
      <c r="BH131" s="140"/>
    </row>
    <row r="132" spans="1:60" outlineLevel="1" x14ac:dyDescent="0.2">
      <c r="A132" s="141"/>
      <c r="B132" s="141"/>
      <c r="C132" s="694" t="s">
        <v>261</v>
      </c>
      <c r="D132" s="695"/>
      <c r="E132" s="150"/>
      <c r="F132" s="161"/>
      <c r="G132" s="161"/>
      <c r="H132" s="161"/>
      <c r="I132" s="161"/>
      <c r="J132" s="161"/>
      <c r="K132" s="161"/>
      <c r="L132" s="161"/>
      <c r="M132" s="161"/>
      <c r="N132" s="144"/>
      <c r="O132" s="144"/>
      <c r="P132" s="144"/>
      <c r="Q132" s="144"/>
      <c r="R132" s="144"/>
      <c r="S132" s="144"/>
      <c r="T132" s="145"/>
      <c r="U132" s="144"/>
      <c r="V132" s="161"/>
      <c r="W132" s="140"/>
      <c r="X132" s="140"/>
      <c r="Y132" s="140"/>
      <c r="Z132" s="140"/>
      <c r="AA132" s="140"/>
      <c r="AB132" s="140"/>
      <c r="AC132" s="140"/>
      <c r="AD132" s="140"/>
      <c r="AE132" s="140" t="s">
        <v>128</v>
      </c>
      <c r="AF132" s="140">
        <v>0</v>
      </c>
      <c r="AG132" s="140"/>
      <c r="AH132" s="140"/>
      <c r="AI132" s="140"/>
      <c r="AJ132" s="140"/>
      <c r="AK132" s="140"/>
      <c r="AL132" s="140"/>
      <c r="AM132" s="140"/>
      <c r="AN132" s="140"/>
      <c r="AO132" s="140"/>
      <c r="AP132" s="140"/>
      <c r="AQ132" s="140"/>
      <c r="AR132" s="140"/>
      <c r="AS132" s="140"/>
      <c r="AT132" s="140"/>
      <c r="AU132" s="140"/>
      <c r="AV132" s="140"/>
      <c r="AW132" s="140"/>
      <c r="AX132" s="140"/>
      <c r="AY132" s="140"/>
      <c r="AZ132" s="140"/>
      <c r="BA132" s="140"/>
      <c r="BB132" s="140"/>
      <c r="BC132" s="140"/>
      <c r="BD132" s="140"/>
      <c r="BE132" s="140"/>
      <c r="BF132" s="140"/>
      <c r="BG132" s="140"/>
      <c r="BH132" s="140"/>
    </row>
    <row r="133" spans="1:60" outlineLevel="1" x14ac:dyDescent="0.2">
      <c r="A133" s="141"/>
      <c r="B133" s="141"/>
      <c r="C133" s="694" t="s">
        <v>217</v>
      </c>
      <c r="D133" s="695"/>
      <c r="E133" s="150"/>
      <c r="F133" s="161"/>
      <c r="G133" s="161"/>
      <c r="H133" s="161"/>
      <c r="I133" s="161"/>
      <c r="J133" s="161"/>
      <c r="K133" s="161"/>
      <c r="L133" s="161"/>
      <c r="M133" s="161"/>
      <c r="N133" s="144"/>
      <c r="O133" s="144"/>
      <c r="P133" s="144"/>
      <c r="Q133" s="144"/>
      <c r="R133" s="144"/>
      <c r="S133" s="144"/>
      <c r="T133" s="145"/>
      <c r="U133" s="144"/>
      <c r="V133" s="161"/>
      <c r="W133" s="140"/>
      <c r="X133" s="140"/>
      <c r="Y133" s="140"/>
      <c r="Z133" s="140"/>
      <c r="AA133" s="140"/>
      <c r="AB133" s="140"/>
      <c r="AC133" s="140"/>
      <c r="AD133" s="140"/>
      <c r="AE133" s="140" t="s">
        <v>128</v>
      </c>
      <c r="AF133" s="140">
        <v>0</v>
      </c>
      <c r="AG133" s="140"/>
      <c r="AH133" s="140"/>
      <c r="AI133" s="140"/>
      <c r="AJ133" s="140"/>
      <c r="AK133" s="140"/>
      <c r="AL133" s="140"/>
      <c r="AM133" s="140"/>
      <c r="AN133" s="140"/>
      <c r="AO133" s="140"/>
      <c r="AP133" s="140"/>
      <c r="AQ133" s="140"/>
      <c r="AR133" s="140"/>
      <c r="AS133" s="140"/>
      <c r="AT133" s="140"/>
      <c r="AU133" s="140"/>
      <c r="AV133" s="140"/>
      <c r="AW133" s="140"/>
      <c r="AX133" s="140"/>
      <c r="AY133" s="140"/>
      <c r="AZ133" s="140"/>
      <c r="BA133" s="140"/>
      <c r="BB133" s="140"/>
      <c r="BC133" s="140"/>
      <c r="BD133" s="140"/>
      <c r="BE133" s="140"/>
      <c r="BF133" s="140"/>
      <c r="BG133" s="140"/>
      <c r="BH133" s="140"/>
    </row>
    <row r="134" spans="1:60" outlineLevel="1" x14ac:dyDescent="0.2">
      <c r="A134" s="141"/>
      <c r="B134" s="141"/>
      <c r="C134" s="694" t="s">
        <v>262</v>
      </c>
      <c r="D134" s="695"/>
      <c r="E134" s="150">
        <v>1.1872</v>
      </c>
      <c r="F134" s="161"/>
      <c r="G134" s="161"/>
      <c r="H134" s="161"/>
      <c r="I134" s="161"/>
      <c r="J134" s="161"/>
      <c r="K134" s="161"/>
      <c r="L134" s="161"/>
      <c r="M134" s="161"/>
      <c r="N134" s="144"/>
      <c r="O134" s="144"/>
      <c r="P134" s="144"/>
      <c r="Q134" s="144"/>
      <c r="R134" s="144"/>
      <c r="S134" s="144"/>
      <c r="T134" s="145"/>
      <c r="U134" s="144"/>
      <c r="V134" s="161"/>
      <c r="W134" s="140"/>
      <c r="X134" s="140"/>
      <c r="Y134" s="140"/>
      <c r="Z134" s="140"/>
      <c r="AA134" s="140"/>
      <c r="AB134" s="140"/>
      <c r="AC134" s="140"/>
      <c r="AD134" s="140"/>
      <c r="AE134" s="140" t="s">
        <v>128</v>
      </c>
      <c r="AF134" s="140">
        <v>0</v>
      </c>
      <c r="AG134" s="140"/>
      <c r="AH134" s="140"/>
      <c r="AI134" s="140"/>
      <c r="AJ134" s="140"/>
      <c r="AK134" s="140"/>
      <c r="AL134" s="140"/>
      <c r="AM134" s="140"/>
      <c r="AN134" s="140"/>
      <c r="AO134" s="140"/>
      <c r="AP134" s="140"/>
      <c r="AQ134" s="140"/>
      <c r="AR134" s="140"/>
      <c r="AS134" s="140"/>
      <c r="AT134" s="140"/>
      <c r="AU134" s="140"/>
      <c r="AV134" s="140"/>
      <c r="AW134" s="140"/>
      <c r="AX134" s="140"/>
      <c r="AY134" s="140"/>
      <c r="AZ134" s="140"/>
      <c r="BA134" s="140"/>
      <c r="BB134" s="140"/>
      <c r="BC134" s="140"/>
      <c r="BD134" s="140"/>
      <c r="BE134" s="140"/>
      <c r="BF134" s="140"/>
      <c r="BG134" s="140"/>
      <c r="BH134" s="140"/>
    </row>
    <row r="135" spans="1:60" outlineLevel="1" x14ac:dyDescent="0.2">
      <c r="A135" s="141">
        <v>27</v>
      </c>
      <c r="B135" s="141" t="s">
        <v>263</v>
      </c>
      <c r="C135" s="692" t="s">
        <v>264</v>
      </c>
      <c r="D135" s="143" t="s">
        <v>184</v>
      </c>
      <c r="E135" s="149">
        <v>4</v>
      </c>
      <c r="F135" s="693"/>
      <c r="G135" s="161">
        <f>ROUND(E135*F135,2)</f>
        <v>0</v>
      </c>
      <c r="H135" s="693"/>
      <c r="I135" s="161">
        <f>ROUND(E135*H135,2)</f>
        <v>0</v>
      </c>
      <c r="J135" s="693"/>
      <c r="K135" s="161">
        <f>ROUND(E135*J135,2)</f>
        <v>0</v>
      </c>
      <c r="L135" s="161">
        <v>21</v>
      </c>
      <c r="M135" s="161">
        <f>G135*(1+L135/100)</f>
        <v>0</v>
      </c>
      <c r="N135" s="144">
        <v>4.8999999999999998E-4</v>
      </c>
      <c r="O135" s="144">
        <f>ROUND(E135*N135,5)</f>
        <v>1.9599999999999999E-3</v>
      </c>
      <c r="P135" s="144">
        <v>4.9000000000000002E-2</v>
      </c>
      <c r="Q135" s="144">
        <f>ROUND(E135*P135,5)</f>
        <v>0.19600000000000001</v>
      </c>
      <c r="R135" s="144"/>
      <c r="S135" s="144"/>
      <c r="T135" s="145">
        <v>0.83199999999999996</v>
      </c>
      <c r="U135" s="144">
        <f>ROUND(E135*T135,2)</f>
        <v>3.33</v>
      </c>
      <c r="V135" s="161" t="s">
        <v>367</v>
      </c>
      <c r="W135" s="140"/>
      <c r="X135" s="140"/>
      <c r="Y135" s="140"/>
      <c r="Z135" s="140"/>
      <c r="AA135" s="140"/>
      <c r="AB135" s="140"/>
      <c r="AC135" s="140"/>
      <c r="AD135" s="140"/>
      <c r="AE135" s="140" t="s">
        <v>126</v>
      </c>
      <c r="AF135" s="140"/>
      <c r="AG135" s="140"/>
      <c r="AH135" s="140"/>
      <c r="AI135" s="140"/>
      <c r="AJ135" s="140"/>
      <c r="AK135" s="140"/>
      <c r="AL135" s="140"/>
      <c r="AM135" s="140"/>
      <c r="AN135" s="140"/>
      <c r="AO135" s="140"/>
      <c r="AP135" s="140"/>
      <c r="AQ135" s="140"/>
      <c r="AR135" s="140"/>
      <c r="AS135" s="140"/>
      <c r="AT135" s="140"/>
      <c r="AU135" s="140"/>
      <c r="AV135" s="140"/>
      <c r="AW135" s="140"/>
      <c r="AX135" s="140"/>
      <c r="AY135" s="140"/>
      <c r="AZ135" s="140"/>
      <c r="BA135" s="140"/>
      <c r="BB135" s="140"/>
      <c r="BC135" s="140"/>
      <c r="BD135" s="140"/>
      <c r="BE135" s="140"/>
      <c r="BF135" s="140"/>
      <c r="BG135" s="140"/>
      <c r="BH135" s="140"/>
    </row>
    <row r="136" spans="1:60" outlineLevel="1" x14ac:dyDescent="0.2">
      <c r="A136" s="141"/>
      <c r="B136" s="141"/>
      <c r="C136" s="694" t="s">
        <v>265</v>
      </c>
      <c r="D136" s="695"/>
      <c r="E136" s="150"/>
      <c r="F136" s="161"/>
      <c r="G136" s="161"/>
      <c r="H136" s="161"/>
      <c r="I136" s="161"/>
      <c r="J136" s="161"/>
      <c r="K136" s="161"/>
      <c r="L136" s="161"/>
      <c r="M136" s="161"/>
      <c r="N136" s="144"/>
      <c r="O136" s="144"/>
      <c r="P136" s="144"/>
      <c r="Q136" s="144"/>
      <c r="R136" s="144"/>
      <c r="S136" s="144"/>
      <c r="T136" s="145"/>
      <c r="U136" s="144"/>
      <c r="V136" s="161"/>
      <c r="W136" s="140"/>
      <c r="X136" s="140"/>
      <c r="Y136" s="140"/>
      <c r="Z136" s="140"/>
      <c r="AA136" s="140"/>
      <c r="AB136" s="140"/>
      <c r="AC136" s="140"/>
      <c r="AD136" s="140"/>
      <c r="AE136" s="140" t="s">
        <v>128</v>
      </c>
      <c r="AF136" s="140">
        <v>0</v>
      </c>
      <c r="AG136" s="140"/>
      <c r="AH136" s="140"/>
      <c r="AI136" s="140"/>
      <c r="AJ136" s="140"/>
      <c r="AK136" s="140"/>
      <c r="AL136" s="140"/>
      <c r="AM136" s="140"/>
      <c r="AN136" s="140"/>
      <c r="AO136" s="140"/>
      <c r="AP136" s="140"/>
      <c r="AQ136" s="140"/>
      <c r="AR136" s="140"/>
      <c r="AS136" s="140"/>
      <c r="AT136" s="140"/>
      <c r="AU136" s="140"/>
      <c r="AV136" s="140"/>
      <c r="AW136" s="140"/>
      <c r="AX136" s="140"/>
      <c r="AY136" s="140"/>
      <c r="AZ136" s="140"/>
      <c r="BA136" s="140"/>
      <c r="BB136" s="140"/>
      <c r="BC136" s="140"/>
      <c r="BD136" s="140"/>
      <c r="BE136" s="140"/>
      <c r="BF136" s="140"/>
      <c r="BG136" s="140"/>
      <c r="BH136" s="140"/>
    </row>
    <row r="137" spans="1:60" outlineLevel="1" x14ac:dyDescent="0.2">
      <c r="A137" s="141"/>
      <c r="B137" s="141"/>
      <c r="C137" s="694" t="s">
        <v>62</v>
      </c>
      <c r="D137" s="695"/>
      <c r="E137" s="150">
        <v>4</v>
      </c>
      <c r="F137" s="161"/>
      <c r="G137" s="161"/>
      <c r="H137" s="161"/>
      <c r="I137" s="161"/>
      <c r="J137" s="161"/>
      <c r="K137" s="161"/>
      <c r="L137" s="161"/>
      <c r="M137" s="161"/>
      <c r="N137" s="144"/>
      <c r="O137" s="144"/>
      <c r="P137" s="144"/>
      <c r="Q137" s="144"/>
      <c r="R137" s="144"/>
      <c r="S137" s="144"/>
      <c r="T137" s="145"/>
      <c r="U137" s="144"/>
      <c r="V137" s="161"/>
      <c r="W137" s="140"/>
      <c r="X137" s="140"/>
      <c r="Y137" s="140"/>
      <c r="Z137" s="140"/>
      <c r="AA137" s="140"/>
      <c r="AB137" s="140"/>
      <c r="AC137" s="140"/>
      <c r="AD137" s="140"/>
      <c r="AE137" s="140" t="s">
        <v>128</v>
      </c>
      <c r="AF137" s="140">
        <v>0</v>
      </c>
      <c r="AG137" s="140"/>
      <c r="AH137" s="140"/>
      <c r="AI137" s="140"/>
      <c r="AJ137" s="140"/>
      <c r="AK137" s="140"/>
      <c r="AL137" s="140"/>
      <c r="AM137" s="140"/>
      <c r="AN137" s="140"/>
      <c r="AO137" s="140"/>
      <c r="AP137" s="140"/>
      <c r="AQ137" s="140"/>
      <c r="AR137" s="140"/>
      <c r="AS137" s="140"/>
      <c r="AT137" s="140"/>
      <c r="AU137" s="140"/>
      <c r="AV137" s="140"/>
      <c r="AW137" s="140"/>
      <c r="AX137" s="140"/>
      <c r="AY137" s="140"/>
      <c r="AZ137" s="140"/>
      <c r="BA137" s="140"/>
      <c r="BB137" s="140"/>
      <c r="BC137" s="140"/>
      <c r="BD137" s="140"/>
      <c r="BE137" s="140"/>
      <c r="BF137" s="140"/>
      <c r="BG137" s="140"/>
      <c r="BH137" s="140"/>
    </row>
    <row r="138" spans="1:60" outlineLevel="1" x14ac:dyDescent="0.2">
      <c r="A138" s="141">
        <v>28</v>
      </c>
      <c r="B138" s="141" t="s">
        <v>266</v>
      </c>
      <c r="C138" s="692" t="s">
        <v>267</v>
      </c>
      <c r="D138" s="143" t="s">
        <v>175</v>
      </c>
      <c r="E138" s="149">
        <v>1.696</v>
      </c>
      <c r="F138" s="693"/>
      <c r="G138" s="161">
        <f>ROUND(E138*F138,2)</f>
        <v>0</v>
      </c>
      <c r="H138" s="693"/>
      <c r="I138" s="161">
        <f>ROUND(E138*H138,2)</f>
        <v>0</v>
      </c>
      <c r="J138" s="693"/>
      <c r="K138" s="161">
        <f>ROUND(E138*J138,2)</f>
        <v>0</v>
      </c>
      <c r="L138" s="161">
        <v>21</v>
      </c>
      <c r="M138" s="161">
        <f>G138*(1+L138/100)</f>
        <v>0</v>
      </c>
      <c r="N138" s="144">
        <v>0</v>
      </c>
      <c r="O138" s="144">
        <f>ROUND(E138*N138,5)</f>
        <v>0</v>
      </c>
      <c r="P138" s="144">
        <v>5.5E-2</v>
      </c>
      <c r="Q138" s="144">
        <f>ROUND(E138*P138,5)</f>
        <v>9.3280000000000002E-2</v>
      </c>
      <c r="R138" s="144"/>
      <c r="S138" s="144"/>
      <c r="T138" s="145">
        <v>0.42499999999999999</v>
      </c>
      <c r="U138" s="144">
        <f>ROUND(E138*T138,2)</f>
        <v>0.72</v>
      </c>
      <c r="V138" s="161" t="s">
        <v>367</v>
      </c>
      <c r="W138" s="140"/>
      <c r="X138" s="140"/>
      <c r="Y138" s="140"/>
      <c r="Z138" s="140"/>
      <c r="AA138" s="140"/>
      <c r="AB138" s="140"/>
      <c r="AC138" s="140"/>
      <c r="AD138" s="140"/>
      <c r="AE138" s="140" t="s">
        <v>126</v>
      </c>
      <c r="AF138" s="140"/>
      <c r="AG138" s="140"/>
      <c r="AH138" s="140"/>
      <c r="AI138" s="140"/>
      <c r="AJ138" s="140"/>
      <c r="AK138" s="140"/>
      <c r="AL138" s="140"/>
      <c r="AM138" s="140"/>
      <c r="AN138" s="140"/>
      <c r="AO138" s="140"/>
      <c r="AP138" s="140"/>
      <c r="AQ138" s="140"/>
      <c r="AR138" s="140"/>
      <c r="AS138" s="140"/>
      <c r="AT138" s="140"/>
      <c r="AU138" s="140"/>
      <c r="AV138" s="140"/>
      <c r="AW138" s="140"/>
      <c r="AX138" s="140"/>
      <c r="AY138" s="140"/>
      <c r="AZ138" s="140"/>
      <c r="BA138" s="140"/>
      <c r="BB138" s="140"/>
      <c r="BC138" s="140"/>
      <c r="BD138" s="140"/>
      <c r="BE138" s="140"/>
      <c r="BF138" s="140"/>
      <c r="BG138" s="140"/>
      <c r="BH138" s="140"/>
    </row>
    <row r="139" spans="1:60" outlineLevel="1" x14ac:dyDescent="0.2">
      <c r="A139" s="141"/>
      <c r="B139" s="141"/>
      <c r="C139" s="694" t="s">
        <v>268</v>
      </c>
      <c r="D139" s="695"/>
      <c r="E139" s="150"/>
      <c r="F139" s="161"/>
      <c r="G139" s="161"/>
      <c r="H139" s="161"/>
      <c r="I139" s="161"/>
      <c r="J139" s="161"/>
      <c r="K139" s="161"/>
      <c r="L139" s="161"/>
      <c r="M139" s="161"/>
      <c r="N139" s="144"/>
      <c r="O139" s="144"/>
      <c r="P139" s="144"/>
      <c r="Q139" s="144"/>
      <c r="R139" s="144"/>
      <c r="S139" s="144"/>
      <c r="T139" s="145"/>
      <c r="U139" s="144"/>
      <c r="V139" s="161"/>
      <c r="W139" s="140"/>
      <c r="X139" s="140"/>
      <c r="Y139" s="140"/>
      <c r="Z139" s="140"/>
      <c r="AA139" s="140"/>
      <c r="AB139" s="140"/>
      <c r="AC139" s="140"/>
      <c r="AD139" s="140"/>
      <c r="AE139" s="140" t="s">
        <v>128</v>
      </c>
      <c r="AF139" s="140">
        <v>0</v>
      </c>
      <c r="AG139" s="140"/>
      <c r="AH139" s="140"/>
      <c r="AI139" s="140"/>
      <c r="AJ139" s="140"/>
      <c r="AK139" s="140"/>
      <c r="AL139" s="140"/>
      <c r="AM139" s="140"/>
      <c r="AN139" s="140"/>
      <c r="AO139" s="140"/>
      <c r="AP139" s="140"/>
      <c r="AQ139" s="140"/>
      <c r="AR139" s="140"/>
      <c r="AS139" s="140"/>
      <c r="AT139" s="140"/>
      <c r="AU139" s="140"/>
      <c r="AV139" s="140"/>
      <c r="AW139" s="140"/>
      <c r="AX139" s="140"/>
      <c r="AY139" s="140"/>
      <c r="AZ139" s="140"/>
      <c r="BA139" s="140"/>
      <c r="BB139" s="140"/>
      <c r="BC139" s="140"/>
      <c r="BD139" s="140"/>
      <c r="BE139" s="140"/>
      <c r="BF139" s="140"/>
      <c r="BG139" s="140"/>
      <c r="BH139" s="140"/>
    </row>
    <row r="140" spans="1:60" outlineLevel="1" x14ac:dyDescent="0.2">
      <c r="A140" s="141"/>
      <c r="B140" s="141"/>
      <c r="C140" s="694" t="s">
        <v>269</v>
      </c>
      <c r="D140" s="695"/>
      <c r="E140" s="150">
        <v>1.696</v>
      </c>
      <c r="F140" s="161"/>
      <c r="G140" s="161"/>
      <c r="H140" s="161"/>
      <c r="I140" s="161"/>
      <c r="J140" s="161"/>
      <c r="K140" s="161"/>
      <c r="L140" s="161"/>
      <c r="M140" s="161"/>
      <c r="N140" s="144"/>
      <c r="O140" s="144"/>
      <c r="P140" s="144"/>
      <c r="Q140" s="144"/>
      <c r="R140" s="144"/>
      <c r="S140" s="144"/>
      <c r="T140" s="145"/>
      <c r="U140" s="144"/>
      <c r="V140" s="161"/>
      <c r="W140" s="140"/>
      <c r="X140" s="140"/>
      <c r="Y140" s="140"/>
      <c r="Z140" s="140"/>
      <c r="AA140" s="140"/>
      <c r="AB140" s="140"/>
      <c r="AC140" s="140"/>
      <c r="AD140" s="140"/>
      <c r="AE140" s="140" t="s">
        <v>128</v>
      </c>
      <c r="AF140" s="140">
        <v>0</v>
      </c>
      <c r="AG140" s="140"/>
      <c r="AH140" s="140"/>
      <c r="AI140" s="140"/>
      <c r="AJ140" s="140"/>
      <c r="AK140" s="140"/>
      <c r="AL140" s="140"/>
      <c r="AM140" s="140"/>
      <c r="AN140" s="140"/>
      <c r="AO140" s="140"/>
      <c r="AP140" s="140"/>
      <c r="AQ140" s="140"/>
      <c r="AR140" s="140"/>
      <c r="AS140" s="140"/>
      <c r="AT140" s="140"/>
      <c r="AU140" s="140"/>
      <c r="AV140" s="140"/>
      <c r="AW140" s="140"/>
      <c r="AX140" s="140"/>
      <c r="AY140" s="140"/>
      <c r="AZ140" s="140"/>
      <c r="BA140" s="140"/>
      <c r="BB140" s="140"/>
      <c r="BC140" s="140"/>
      <c r="BD140" s="140"/>
      <c r="BE140" s="140"/>
      <c r="BF140" s="140"/>
      <c r="BG140" s="140"/>
      <c r="BH140" s="140"/>
    </row>
    <row r="141" spans="1:60" outlineLevel="1" x14ac:dyDescent="0.2">
      <c r="A141" s="141">
        <v>29</v>
      </c>
      <c r="B141" s="141" t="s">
        <v>270</v>
      </c>
      <c r="C141" s="692" t="s">
        <v>271</v>
      </c>
      <c r="D141" s="143" t="s">
        <v>175</v>
      </c>
      <c r="E141" s="149">
        <v>24.78</v>
      </c>
      <c r="F141" s="693"/>
      <c r="G141" s="161">
        <f>ROUND(E141*F141,2)</f>
        <v>0</v>
      </c>
      <c r="H141" s="693"/>
      <c r="I141" s="161">
        <f>ROUND(E141*H141,2)</f>
        <v>0</v>
      </c>
      <c r="J141" s="693"/>
      <c r="K141" s="161">
        <f>ROUND(E141*J141,2)</f>
        <v>0</v>
      </c>
      <c r="L141" s="161">
        <v>21</v>
      </c>
      <c r="M141" s="161">
        <f>G141*(1+L141/100)</f>
        <v>0</v>
      </c>
      <c r="N141" s="144">
        <v>0</v>
      </c>
      <c r="O141" s="144">
        <f>ROUND(E141*N141,5)</f>
        <v>0</v>
      </c>
      <c r="P141" s="144">
        <v>2.4649999999999998E-2</v>
      </c>
      <c r="Q141" s="144">
        <f>ROUND(E141*P141,5)</f>
        <v>0.61082999999999998</v>
      </c>
      <c r="R141" s="144"/>
      <c r="S141" s="144"/>
      <c r="T141" s="145">
        <v>0.21</v>
      </c>
      <c r="U141" s="144">
        <f>ROUND(E141*T141,2)</f>
        <v>5.2</v>
      </c>
      <c r="V141" s="161" t="s">
        <v>367</v>
      </c>
      <c r="W141" s="140"/>
      <c r="X141" s="140"/>
      <c r="Y141" s="140"/>
      <c r="Z141" s="140"/>
      <c r="AA141" s="140"/>
      <c r="AB141" s="140"/>
      <c r="AC141" s="140"/>
      <c r="AD141" s="140"/>
      <c r="AE141" s="140" t="s">
        <v>126</v>
      </c>
      <c r="AF141" s="140"/>
      <c r="AG141" s="140"/>
      <c r="AH141" s="140"/>
      <c r="AI141" s="140"/>
      <c r="AJ141" s="140"/>
      <c r="AK141" s="140"/>
      <c r="AL141" s="140"/>
      <c r="AM141" s="140"/>
      <c r="AN141" s="140"/>
      <c r="AO141" s="140"/>
      <c r="AP141" s="140"/>
      <c r="AQ141" s="140"/>
      <c r="AR141" s="140"/>
      <c r="AS141" s="140"/>
      <c r="AT141" s="140"/>
      <c r="AU141" s="140"/>
      <c r="AV141" s="140"/>
      <c r="AW141" s="140"/>
      <c r="AX141" s="140"/>
      <c r="AY141" s="140"/>
      <c r="AZ141" s="140"/>
      <c r="BA141" s="140"/>
      <c r="BB141" s="140"/>
      <c r="BC141" s="140"/>
      <c r="BD141" s="140"/>
      <c r="BE141" s="140"/>
      <c r="BF141" s="140"/>
      <c r="BG141" s="140"/>
      <c r="BH141" s="140"/>
    </row>
    <row r="142" spans="1:60" outlineLevel="1" x14ac:dyDescent="0.2">
      <c r="A142" s="141"/>
      <c r="B142" s="141"/>
      <c r="C142" s="694" t="s">
        <v>272</v>
      </c>
      <c r="D142" s="695"/>
      <c r="E142" s="150">
        <v>24.78</v>
      </c>
      <c r="F142" s="161"/>
      <c r="G142" s="161"/>
      <c r="H142" s="161"/>
      <c r="I142" s="161"/>
      <c r="J142" s="161"/>
      <c r="K142" s="161"/>
      <c r="L142" s="161"/>
      <c r="M142" s="161"/>
      <c r="N142" s="144"/>
      <c r="O142" s="144"/>
      <c r="P142" s="144"/>
      <c r="Q142" s="144"/>
      <c r="R142" s="144"/>
      <c r="S142" s="144"/>
      <c r="T142" s="145"/>
      <c r="U142" s="144"/>
      <c r="V142" s="161"/>
      <c r="W142" s="140"/>
      <c r="X142" s="140"/>
      <c r="Y142" s="140"/>
      <c r="Z142" s="140"/>
      <c r="AA142" s="140"/>
      <c r="AB142" s="140"/>
      <c r="AC142" s="140"/>
      <c r="AD142" s="140"/>
      <c r="AE142" s="140" t="s">
        <v>128</v>
      </c>
      <c r="AF142" s="140">
        <v>0</v>
      </c>
      <c r="AG142" s="140"/>
      <c r="AH142" s="140"/>
      <c r="AI142" s="140"/>
      <c r="AJ142" s="140"/>
      <c r="AK142" s="140"/>
      <c r="AL142" s="140"/>
      <c r="AM142" s="140"/>
      <c r="AN142" s="140"/>
      <c r="AO142" s="140"/>
      <c r="AP142" s="140"/>
      <c r="AQ142" s="140"/>
      <c r="AR142" s="140"/>
      <c r="AS142" s="140"/>
      <c r="AT142" s="140"/>
      <c r="AU142" s="140"/>
      <c r="AV142" s="140"/>
      <c r="AW142" s="140"/>
      <c r="AX142" s="140"/>
      <c r="AY142" s="140"/>
      <c r="AZ142" s="140"/>
      <c r="BA142" s="140"/>
      <c r="BB142" s="140"/>
      <c r="BC142" s="140"/>
      <c r="BD142" s="140"/>
      <c r="BE142" s="140"/>
      <c r="BF142" s="140"/>
      <c r="BG142" s="140"/>
      <c r="BH142" s="140"/>
    </row>
    <row r="143" spans="1:60" outlineLevel="1" x14ac:dyDescent="0.2">
      <c r="A143" s="141">
        <v>30</v>
      </c>
      <c r="B143" s="141" t="s">
        <v>273</v>
      </c>
      <c r="C143" s="692" t="s">
        <v>274</v>
      </c>
      <c r="D143" s="143" t="s">
        <v>175</v>
      </c>
      <c r="E143" s="149">
        <v>24.78</v>
      </c>
      <c r="F143" s="693"/>
      <c r="G143" s="161">
        <f>ROUND(E143*F143,2)</f>
        <v>0</v>
      </c>
      <c r="H143" s="693"/>
      <c r="I143" s="161">
        <f>ROUND(E143*H143,2)</f>
        <v>0</v>
      </c>
      <c r="J143" s="693"/>
      <c r="K143" s="161">
        <f>ROUND(E143*J143,2)</f>
        <v>0</v>
      </c>
      <c r="L143" s="161">
        <v>21</v>
      </c>
      <c r="M143" s="161">
        <f>G143*(1+L143/100)</f>
        <v>0</v>
      </c>
      <c r="N143" s="144">
        <v>0</v>
      </c>
      <c r="O143" s="144">
        <f>ROUND(E143*N143,5)</f>
        <v>0</v>
      </c>
      <c r="P143" s="144">
        <v>8.0000000000000002E-3</v>
      </c>
      <c r="Q143" s="144">
        <f>ROUND(E143*P143,5)</f>
        <v>0.19824</v>
      </c>
      <c r="R143" s="144"/>
      <c r="S143" s="144"/>
      <c r="T143" s="145">
        <v>6.6000000000000003E-2</v>
      </c>
      <c r="U143" s="144">
        <f>ROUND(E143*T143,2)</f>
        <v>1.64</v>
      </c>
      <c r="V143" s="161" t="s">
        <v>367</v>
      </c>
      <c r="W143" s="140"/>
      <c r="X143" s="140"/>
      <c r="Y143" s="140"/>
      <c r="Z143" s="140"/>
      <c r="AA143" s="140"/>
      <c r="AB143" s="140"/>
      <c r="AC143" s="140"/>
      <c r="AD143" s="140"/>
      <c r="AE143" s="140" t="s">
        <v>126</v>
      </c>
      <c r="AF143" s="140"/>
      <c r="AG143" s="140"/>
      <c r="AH143" s="140"/>
      <c r="AI143" s="140"/>
      <c r="AJ143" s="140"/>
      <c r="AK143" s="140"/>
      <c r="AL143" s="140"/>
      <c r="AM143" s="140"/>
      <c r="AN143" s="140"/>
      <c r="AO143" s="140"/>
      <c r="AP143" s="140"/>
      <c r="AQ143" s="140"/>
      <c r="AR143" s="140"/>
      <c r="AS143" s="140"/>
      <c r="AT143" s="140"/>
      <c r="AU143" s="140"/>
      <c r="AV143" s="140"/>
      <c r="AW143" s="140"/>
      <c r="AX143" s="140"/>
      <c r="AY143" s="140"/>
      <c r="AZ143" s="140"/>
      <c r="BA143" s="140"/>
      <c r="BB143" s="140"/>
      <c r="BC143" s="140"/>
      <c r="BD143" s="140"/>
      <c r="BE143" s="140"/>
      <c r="BF143" s="140"/>
      <c r="BG143" s="140"/>
      <c r="BH143" s="140"/>
    </row>
    <row r="144" spans="1:60" x14ac:dyDescent="0.2">
      <c r="A144" s="142" t="s">
        <v>123</v>
      </c>
      <c r="B144" s="142" t="s">
        <v>76</v>
      </c>
      <c r="C144" s="696" t="s">
        <v>77</v>
      </c>
      <c r="D144" s="146"/>
      <c r="E144" s="151"/>
      <c r="F144" s="153"/>
      <c r="G144" s="153">
        <f>SUMIF(AE145:AE147,"&lt;&gt;NOR",G145:G147)</f>
        <v>0</v>
      </c>
      <c r="H144" s="153"/>
      <c r="I144" s="153">
        <f>SUM(I145:I147)</f>
        <v>0</v>
      </c>
      <c r="J144" s="153"/>
      <c r="K144" s="153">
        <f>SUM(K145:K147)</f>
        <v>0</v>
      </c>
      <c r="L144" s="153"/>
      <c r="M144" s="153">
        <f>SUM(M145:M147)</f>
        <v>0</v>
      </c>
      <c r="N144" s="147"/>
      <c r="O144" s="147">
        <f>SUM(O145:O147)</f>
        <v>0</v>
      </c>
      <c r="P144" s="147"/>
      <c r="Q144" s="147">
        <f>SUM(Q145:Q147)</f>
        <v>0</v>
      </c>
      <c r="R144" s="147"/>
      <c r="S144" s="147"/>
      <c r="T144" s="148"/>
      <c r="U144" s="147">
        <f>SUM(U145:U147)</f>
        <v>6.01</v>
      </c>
      <c r="V144" s="153"/>
      <c r="AE144" t="s">
        <v>124</v>
      </c>
    </row>
    <row r="145" spans="1:60" ht="22.5" outlineLevel="1" x14ac:dyDescent="0.2">
      <c r="A145" s="141">
        <v>31</v>
      </c>
      <c r="B145" s="141" t="s">
        <v>275</v>
      </c>
      <c r="C145" s="692" t="s">
        <v>276</v>
      </c>
      <c r="D145" s="143" t="s">
        <v>167</v>
      </c>
      <c r="E145" s="149">
        <v>6.4</v>
      </c>
      <c r="F145" s="693"/>
      <c r="G145" s="161">
        <f>ROUND(E145*F145,2)</f>
        <v>0</v>
      </c>
      <c r="H145" s="693"/>
      <c r="I145" s="161">
        <f>ROUND(E145*H145,2)</f>
        <v>0</v>
      </c>
      <c r="J145" s="693"/>
      <c r="K145" s="161">
        <f>ROUND(E145*J145,2)</f>
        <v>0</v>
      </c>
      <c r="L145" s="161">
        <v>21</v>
      </c>
      <c r="M145" s="161">
        <f>G145*(1+L145/100)</f>
        <v>0</v>
      </c>
      <c r="N145" s="144">
        <v>0</v>
      </c>
      <c r="O145" s="144">
        <f>ROUND(E145*N145,5)</f>
        <v>0</v>
      </c>
      <c r="P145" s="144">
        <v>0</v>
      </c>
      <c r="Q145" s="144">
        <f>ROUND(E145*P145,5)</f>
        <v>0</v>
      </c>
      <c r="R145" s="144"/>
      <c r="S145" s="144"/>
      <c r="T145" s="145">
        <v>0.9385</v>
      </c>
      <c r="U145" s="144">
        <f>ROUND(E145*T145,2)</f>
        <v>6.01</v>
      </c>
      <c r="V145" s="161" t="s">
        <v>366</v>
      </c>
      <c r="W145" s="140"/>
      <c r="X145" s="140"/>
      <c r="Y145" s="140"/>
      <c r="Z145" s="140"/>
      <c r="AA145" s="140"/>
      <c r="AB145" s="140"/>
      <c r="AC145" s="140"/>
      <c r="AD145" s="140"/>
      <c r="AE145" s="140" t="s">
        <v>126</v>
      </c>
      <c r="AF145" s="140"/>
      <c r="AG145" s="140"/>
      <c r="AH145" s="140"/>
      <c r="AI145" s="140"/>
      <c r="AJ145" s="140"/>
      <c r="AK145" s="140"/>
      <c r="AL145" s="140"/>
      <c r="AM145" s="140"/>
      <c r="AN145" s="140"/>
      <c r="AO145" s="140"/>
      <c r="AP145" s="140"/>
      <c r="AQ145" s="140"/>
      <c r="AR145" s="140"/>
      <c r="AS145" s="140"/>
      <c r="AT145" s="140"/>
      <c r="AU145" s="140"/>
      <c r="AV145" s="140"/>
      <c r="AW145" s="140"/>
      <c r="AX145" s="140"/>
      <c r="AY145" s="140"/>
      <c r="AZ145" s="140"/>
      <c r="BA145" s="140"/>
      <c r="BB145" s="140"/>
      <c r="BC145" s="140"/>
      <c r="BD145" s="140"/>
      <c r="BE145" s="140"/>
      <c r="BF145" s="140"/>
      <c r="BG145" s="140"/>
      <c r="BH145" s="140"/>
    </row>
    <row r="146" spans="1:60" outlineLevel="1" x14ac:dyDescent="0.2">
      <c r="A146" s="141"/>
      <c r="B146" s="141"/>
      <c r="C146" s="694" t="s">
        <v>277</v>
      </c>
      <c r="D146" s="695"/>
      <c r="E146" s="150"/>
      <c r="F146" s="161"/>
      <c r="G146" s="161"/>
      <c r="H146" s="161"/>
      <c r="I146" s="161"/>
      <c r="J146" s="161"/>
      <c r="K146" s="161"/>
      <c r="L146" s="161"/>
      <c r="M146" s="161"/>
      <c r="N146" s="144"/>
      <c r="O146" s="144"/>
      <c r="P146" s="144"/>
      <c r="Q146" s="144"/>
      <c r="R146" s="144"/>
      <c r="S146" s="144"/>
      <c r="T146" s="145"/>
      <c r="U146" s="144"/>
      <c r="V146" s="161"/>
      <c r="W146" s="140"/>
      <c r="X146" s="140"/>
      <c r="Y146" s="140"/>
      <c r="Z146" s="140"/>
      <c r="AA146" s="140"/>
      <c r="AB146" s="140"/>
      <c r="AC146" s="140"/>
      <c r="AD146" s="140"/>
      <c r="AE146" s="140" t="s">
        <v>128</v>
      </c>
      <c r="AF146" s="140">
        <v>0</v>
      </c>
      <c r="AG146" s="140"/>
      <c r="AH146" s="140"/>
      <c r="AI146" s="140"/>
      <c r="AJ146" s="140"/>
      <c r="AK146" s="140"/>
      <c r="AL146" s="140"/>
      <c r="AM146" s="140"/>
      <c r="AN146" s="140"/>
      <c r="AO146" s="140"/>
      <c r="AP146" s="140"/>
      <c r="AQ146" s="140"/>
      <c r="AR146" s="140"/>
      <c r="AS146" s="140"/>
      <c r="AT146" s="140"/>
      <c r="AU146" s="140"/>
      <c r="AV146" s="140"/>
      <c r="AW146" s="140"/>
      <c r="AX146" s="140"/>
      <c r="AY146" s="140"/>
      <c r="AZ146" s="140"/>
      <c r="BA146" s="140"/>
      <c r="BB146" s="140"/>
      <c r="BC146" s="140"/>
      <c r="BD146" s="140"/>
      <c r="BE146" s="140"/>
      <c r="BF146" s="140"/>
      <c r="BG146" s="140"/>
      <c r="BH146" s="140"/>
    </row>
    <row r="147" spans="1:60" outlineLevel="1" x14ac:dyDescent="0.2">
      <c r="A147" s="141"/>
      <c r="B147" s="141"/>
      <c r="C147" s="694" t="s">
        <v>278</v>
      </c>
      <c r="D147" s="695"/>
      <c r="E147" s="150">
        <v>6.4</v>
      </c>
      <c r="F147" s="161"/>
      <c r="G147" s="161"/>
      <c r="H147" s="161"/>
      <c r="I147" s="161"/>
      <c r="J147" s="161"/>
      <c r="K147" s="161"/>
      <c r="L147" s="161"/>
      <c r="M147" s="161"/>
      <c r="N147" s="144"/>
      <c r="O147" s="144"/>
      <c r="P147" s="144"/>
      <c r="Q147" s="144"/>
      <c r="R147" s="144"/>
      <c r="S147" s="144"/>
      <c r="T147" s="145"/>
      <c r="U147" s="144"/>
      <c r="V147" s="161"/>
      <c r="W147" s="140"/>
      <c r="X147" s="140"/>
      <c r="Y147" s="140"/>
      <c r="Z147" s="140"/>
      <c r="AA147" s="140"/>
      <c r="AB147" s="140"/>
      <c r="AC147" s="140"/>
      <c r="AD147" s="140"/>
      <c r="AE147" s="140" t="s">
        <v>128</v>
      </c>
      <c r="AF147" s="140">
        <v>0</v>
      </c>
      <c r="AG147" s="140"/>
      <c r="AH147" s="140"/>
      <c r="AI147" s="140"/>
      <c r="AJ147" s="140"/>
      <c r="AK147" s="140"/>
      <c r="AL147" s="140"/>
      <c r="AM147" s="140"/>
      <c r="AN147" s="140"/>
      <c r="AO147" s="140"/>
      <c r="AP147" s="140"/>
      <c r="AQ147" s="140"/>
      <c r="AR147" s="140"/>
      <c r="AS147" s="140"/>
      <c r="AT147" s="140"/>
      <c r="AU147" s="140"/>
      <c r="AV147" s="140"/>
      <c r="AW147" s="140"/>
      <c r="AX147" s="140"/>
      <c r="AY147" s="140"/>
      <c r="AZ147" s="140"/>
      <c r="BA147" s="140"/>
      <c r="BB147" s="140"/>
      <c r="BC147" s="140"/>
      <c r="BD147" s="140"/>
      <c r="BE147" s="140"/>
      <c r="BF147" s="140"/>
      <c r="BG147" s="140"/>
      <c r="BH147" s="140"/>
    </row>
    <row r="148" spans="1:60" x14ac:dyDescent="0.2">
      <c r="A148" s="142" t="s">
        <v>123</v>
      </c>
      <c r="B148" s="142" t="s">
        <v>78</v>
      </c>
      <c r="C148" s="696" t="s">
        <v>79</v>
      </c>
      <c r="D148" s="146"/>
      <c r="E148" s="151"/>
      <c r="F148" s="153"/>
      <c r="G148" s="153">
        <f>SUMIF(AE149:AE160,"&lt;&gt;NOR",G149:G160)</f>
        <v>0</v>
      </c>
      <c r="H148" s="153"/>
      <c r="I148" s="153">
        <f>SUM(I149:I160)</f>
        <v>0</v>
      </c>
      <c r="J148" s="153"/>
      <c r="K148" s="153">
        <f>SUM(K149:K160)</f>
        <v>0</v>
      </c>
      <c r="L148" s="153"/>
      <c r="M148" s="153">
        <f>SUM(M149:M160)</f>
        <v>0</v>
      </c>
      <c r="N148" s="147"/>
      <c r="O148" s="147">
        <f>SUM(O149:O160)</f>
        <v>0</v>
      </c>
      <c r="P148" s="147"/>
      <c r="Q148" s="147">
        <f>SUM(Q149:Q160)</f>
        <v>0</v>
      </c>
      <c r="R148" s="147"/>
      <c r="S148" s="147"/>
      <c r="T148" s="148"/>
      <c r="U148" s="147">
        <f>SUM(U149:U160)</f>
        <v>17.829999999999998</v>
      </c>
      <c r="V148" s="153"/>
      <c r="AE148" t="s">
        <v>124</v>
      </c>
    </row>
    <row r="149" spans="1:60" outlineLevel="1" x14ac:dyDescent="0.2">
      <c r="A149" s="141">
        <v>32</v>
      </c>
      <c r="B149" s="141" t="s">
        <v>279</v>
      </c>
      <c r="C149" s="692" t="s">
        <v>280</v>
      </c>
      <c r="D149" s="143" t="s">
        <v>167</v>
      </c>
      <c r="E149" s="149">
        <v>4.5</v>
      </c>
      <c r="F149" s="693"/>
      <c r="G149" s="161">
        <f>ROUND(E149*F149,2)</f>
        <v>0</v>
      </c>
      <c r="H149" s="693"/>
      <c r="I149" s="161">
        <f>ROUND(E149*H149,2)</f>
        <v>0</v>
      </c>
      <c r="J149" s="693"/>
      <c r="K149" s="161">
        <f>ROUND(E149*J149,2)</f>
        <v>0</v>
      </c>
      <c r="L149" s="161">
        <v>21</v>
      </c>
      <c r="M149" s="161">
        <f>G149*(1+L149/100)</f>
        <v>0</v>
      </c>
      <c r="N149" s="144">
        <v>0</v>
      </c>
      <c r="O149" s="144">
        <f>ROUND(E149*N149,5)</f>
        <v>0</v>
      </c>
      <c r="P149" s="144">
        <v>0</v>
      </c>
      <c r="Q149" s="144">
        <f>ROUND(E149*P149,5)</f>
        <v>0</v>
      </c>
      <c r="R149" s="144"/>
      <c r="S149" s="144"/>
      <c r="T149" s="145">
        <v>0.94199999999999995</v>
      </c>
      <c r="U149" s="144">
        <f>ROUND(E149*T149,2)</f>
        <v>4.24</v>
      </c>
      <c r="V149" s="161" t="s">
        <v>367</v>
      </c>
      <c r="W149" s="140"/>
      <c r="X149" s="140"/>
      <c r="Y149" s="140"/>
      <c r="Z149" s="140"/>
      <c r="AA149" s="140"/>
      <c r="AB149" s="140"/>
      <c r="AC149" s="140"/>
      <c r="AD149" s="140"/>
      <c r="AE149" s="140" t="s">
        <v>126</v>
      </c>
      <c r="AF149" s="140"/>
      <c r="AG149" s="140"/>
      <c r="AH149" s="140"/>
      <c r="AI149" s="140"/>
      <c r="AJ149" s="140"/>
      <c r="AK149" s="140"/>
      <c r="AL149" s="140"/>
      <c r="AM149" s="140"/>
      <c r="AN149" s="140"/>
      <c r="AO149" s="140"/>
      <c r="AP149" s="140"/>
      <c r="AQ149" s="140"/>
      <c r="AR149" s="140"/>
      <c r="AS149" s="140"/>
      <c r="AT149" s="140"/>
      <c r="AU149" s="140"/>
      <c r="AV149" s="140"/>
      <c r="AW149" s="140"/>
      <c r="AX149" s="140"/>
      <c r="AY149" s="140"/>
      <c r="AZ149" s="140"/>
      <c r="BA149" s="140"/>
      <c r="BB149" s="140"/>
      <c r="BC149" s="140"/>
      <c r="BD149" s="140"/>
      <c r="BE149" s="140"/>
      <c r="BF149" s="140"/>
      <c r="BG149" s="140"/>
      <c r="BH149" s="140"/>
    </row>
    <row r="150" spans="1:60" outlineLevel="1" x14ac:dyDescent="0.2">
      <c r="A150" s="141"/>
      <c r="B150" s="141"/>
      <c r="C150" s="694" t="s">
        <v>277</v>
      </c>
      <c r="D150" s="695"/>
      <c r="E150" s="150"/>
      <c r="F150" s="161"/>
      <c r="G150" s="161"/>
      <c r="H150" s="161"/>
      <c r="I150" s="161"/>
      <c r="J150" s="161"/>
      <c r="K150" s="161"/>
      <c r="L150" s="161"/>
      <c r="M150" s="161"/>
      <c r="N150" s="144"/>
      <c r="O150" s="144"/>
      <c r="P150" s="144"/>
      <c r="Q150" s="144"/>
      <c r="R150" s="144"/>
      <c r="S150" s="144"/>
      <c r="T150" s="145"/>
      <c r="U150" s="144"/>
      <c r="V150" s="161"/>
      <c r="W150" s="140"/>
      <c r="X150" s="140"/>
      <c r="Y150" s="140"/>
      <c r="Z150" s="140"/>
      <c r="AA150" s="140"/>
      <c r="AB150" s="140"/>
      <c r="AC150" s="140"/>
      <c r="AD150" s="140"/>
      <c r="AE150" s="140" t="s">
        <v>128</v>
      </c>
      <c r="AF150" s="140">
        <v>0</v>
      </c>
      <c r="AG150" s="140"/>
      <c r="AH150" s="140"/>
      <c r="AI150" s="140"/>
      <c r="AJ150" s="140"/>
      <c r="AK150" s="140"/>
      <c r="AL150" s="140"/>
      <c r="AM150" s="140"/>
      <c r="AN150" s="140"/>
      <c r="AO150" s="140"/>
      <c r="AP150" s="140"/>
      <c r="AQ150" s="140"/>
      <c r="AR150" s="140"/>
      <c r="AS150" s="140"/>
      <c r="AT150" s="140"/>
      <c r="AU150" s="140"/>
      <c r="AV150" s="140"/>
      <c r="AW150" s="140"/>
      <c r="AX150" s="140"/>
      <c r="AY150" s="140"/>
      <c r="AZ150" s="140"/>
      <c r="BA150" s="140"/>
      <c r="BB150" s="140"/>
      <c r="BC150" s="140"/>
      <c r="BD150" s="140"/>
      <c r="BE150" s="140"/>
      <c r="BF150" s="140"/>
      <c r="BG150" s="140"/>
      <c r="BH150" s="140"/>
    </row>
    <row r="151" spans="1:60" outlineLevel="1" x14ac:dyDescent="0.2">
      <c r="A151" s="141"/>
      <c r="B151" s="141"/>
      <c r="C151" s="694" t="s">
        <v>281</v>
      </c>
      <c r="D151" s="695"/>
      <c r="E151" s="150">
        <v>4.5</v>
      </c>
      <c r="F151" s="161"/>
      <c r="G151" s="161"/>
      <c r="H151" s="161"/>
      <c r="I151" s="161"/>
      <c r="J151" s="161"/>
      <c r="K151" s="161"/>
      <c r="L151" s="161"/>
      <c r="M151" s="161"/>
      <c r="N151" s="144"/>
      <c r="O151" s="144"/>
      <c r="P151" s="144"/>
      <c r="Q151" s="144"/>
      <c r="R151" s="144"/>
      <c r="S151" s="144"/>
      <c r="T151" s="145"/>
      <c r="U151" s="144"/>
      <c r="V151" s="161"/>
      <c r="W151" s="140"/>
      <c r="X151" s="140"/>
      <c r="Y151" s="140"/>
      <c r="Z151" s="140"/>
      <c r="AA151" s="140"/>
      <c r="AB151" s="140"/>
      <c r="AC151" s="140"/>
      <c r="AD151" s="140"/>
      <c r="AE151" s="140" t="s">
        <v>128</v>
      </c>
      <c r="AF151" s="140">
        <v>0</v>
      </c>
      <c r="AG151" s="140"/>
      <c r="AH151" s="140"/>
      <c r="AI151" s="140"/>
      <c r="AJ151" s="140"/>
      <c r="AK151" s="140"/>
      <c r="AL151" s="140"/>
      <c r="AM151" s="140"/>
      <c r="AN151" s="140"/>
      <c r="AO151" s="140"/>
      <c r="AP151" s="140"/>
      <c r="AQ151" s="140"/>
      <c r="AR151" s="140"/>
      <c r="AS151" s="140"/>
      <c r="AT151" s="140"/>
      <c r="AU151" s="140"/>
      <c r="AV151" s="140"/>
      <c r="AW151" s="140"/>
      <c r="AX151" s="140"/>
      <c r="AY151" s="140"/>
      <c r="AZ151" s="140"/>
      <c r="BA151" s="140"/>
      <c r="BB151" s="140"/>
      <c r="BC151" s="140"/>
      <c r="BD151" s="140"/>
      <c r="BE151" s="140"/>
      <c r="BF151" s="140"/>
      <c r="BG151" s="140"/>
      <c r="BH151" s="140"/>
    </row>
    <row r="152" spans="1:60" outlineLevel="1" x14ac:dyDescent="0.2">
      <c r="A152" s="141">
        <v>33</v>
      </c>
      <c r="B152" s="141" t="s">
        <v>282</v>
      </c>
      <c r="C152" s="692" t="s">
        <v>283</v>
      </c>
      <c r="D152" s="143" t="s">
        <v>167</v>
      </c>
      <c r="E152" s="149">
        <v>18</v>
      </c>
      <c r="F152" s="693"/>
      <c r="G152" s="161">
        <f>ROUND(E152*F152,2)</f>
        <v>0</v>
      </c>
      <c r="H152" s="693"/>
      <c r="I152" s="161">
        <f>ROUND(E152*H152,2)</f>
        <v>0</v>
      </c>
      <c r="J152" s="693"/>
      <c r="K152" s="161">
        <f>ROUND(E152*J152,2)</f>
        <v>0</v>
      </c>
      <c r="L152" s="161">
        <v>21</v>
      </c>
      <c r="M152" s="161">
        <f>G152*(1+L152/100)</f>
        <v>0</v>
      </c>
      <c r="N152" s="144">
        <v>0</v>
      </c>
      <c r="O152" s="144">
        <f>ROUND(E152*N152,5)</f>
        <v>0</v>
      </c>
      <c r="P152" s="144">
        <v>0</v>
      </c>
      <c r="Q152" s="144">
        <f>ROUND(E152*P152,5)</f>
        <v>0</v>
      </c>
      <c r="R152" s="144"/>
      <c r="S152" s="144"/>
      <c r="T152" s="145">
        <v>0.105</v>
      </c>
      <c r="U152" s="144">
        <f>ROUND(E152*T152,2)</f>
        <v>1.89</v>
      </c>
      <c r="V152" s="161" t="s">
        <v>367</v>
      </c>
      <c r="W152" s="140"/>
      <c r="X152" s="140"/>
      <c r="Y152" s="140"/>
      <c r="Z152" s="140"/>
      <c r="AA152" s="140"/>
      <c r="AB152" s="140"/>
      <c r="AC152" s="140"/>
      <c r="AD152" s="140"/>
      <c r="AE152" s="140" t="s">
        <v>126</v>
      </c>
      <c r="AF152" s="140"/>
      <c r="AG152" s="140"/>
      <c r="AH152" s="140"/>
      <c r="AI152" s="140"/>
      <c r="AJ152" s="140"/>
      <c r="AK152" s="140"/>
      <c r="AL152" s="140"/>
      <c r="AM152" s="140"/>
      <c r="AN152" s="140"/>
      <c r="AO152" s="140"/>
      <c r="AP152" s="140"/>
      <c r="AQ152" s="140"/>
      <c r="AR152" s="140"/>
      <c r="AS152" s="140"/>
      <c r="AT152" s="140"/>
      <c r="AU152" s="140"/>
      <c r="AV152" s="140"/>
      <c r="AW152" s="140"/>
      <c r="AX152" s="140"/>
      <c r="AY152" s="140"/>
      <c r="AZ152" s="140"/>
      <c r="BA152" s="140"/>
      <c r="BB152" s="140"/>
      <c r="BC152" s="140"/>
      <c r="BD152" s="140"/>
      <c r="BE152" s="140"/>
      <c r="BF152" s="140"/>
      <c r="BG152" s="140"/>
      <c r="BH152" s="140"/>
    </row>
    <row r="153" spans="1:60" outlineLevel="1" x14ac:dyDescent="0.2">
      <c r="A153" s="141"/>
      <c r="B153" s="141"/>
      <c r="C153" s="694" t="s">
        <v>284</v>
      </c>
      <c r="D153" s="695"/>
      <c r="E153" s="150">
        <v>18</v>
      </c>
      <c r="F153" s="161"/>
      <c r="G153" s="161"/>
      <c r="H153" s="161"/>
      <c r="I153" s="161"/>
      <c r="J153" s="161"/>
      <c r="K153" s="161"/>
      <c r="L153" s="161"/>
      <c r="M153" s="161"/>
      <c r="N153" s="144"/>
      <c r="O153" s="144"/>
      <c r="P153" s="144"/>
      <c r="Q153" s="144"/>
      <c r="R153" s="144"/>
      <c r="S153" s="144"/>
      <c r="T153" s="145"/>
      <c r="U153" s="144"/>
      <c r="V153" s="161"/>
      <c r="W153" s="140"/>
      <c r="X153" s="140"/>
      <c r="Y153" s="140"/>
      <c r="Z153" s="140"/>
      <c r="AA153" s="140"/>
      <c r="AB153" s="140"/>
      <c r="AC153" s="140"/>
      <c r="AD153" s="140"/>
      <c r="AE153" s="140" t="s">
        <v>128</v>
      </c>
      <c r="AF153" s="140">
        <v>0</v>
      </c>
      <c r="AG153" s="140"/>
      <c r="AH153" s="140"/>
      <c r="AI153" s="140"/>
      <c r="AJ153" s="140"/>
      <c r="AK153" s="140"/>
      <c r="AL153" s="140"/>
      <c r="AM153" s="140"/>
      <c r="AN153" s="140"/>
      <c r="AO153" s="140"/>
      <c r="AP153" s="140"/>
      <c r="AQ153" s="140"/>
      <c r="AR153" s="140"/>
      <c r="AS153" s="140"/>
      <c r="AT153" s="140"/>
      <c r="AU153" s="140"/>
      <c r="AV153" s="140"/>
      <c r="AW153" s="140"/>
      <c r="AX153" s="140"/>
      <c r="AY153" s="140"/>
      <c r="AZ153" s="140"/>
      <c r="BA153" s="140"/>
      <c r="BB153" s="140"/>
      <c r="BC153" s="140"/>
      <c r="BD153" s="140"/>
      <c r="BE153" s="140"/>
      <c r="BF153" s="140"/>
      <c r="BG153" s="140"/>
      <c r="BH153" s="140"/>
    </row>
    <row r="154" spans="1:60" ht="22.5" outlineLevel="1" x14ac:dyDescent="0.2">
      <c r="A154" s="141">
        <v>34</v>
      </c>
      <c r="B154" s="141" t="s">
        <v>285</v>
      </c>
      <c r="C154" s="692" t="s">
        <v>286</v>
      </c>
      <c r="D154" s="143" t="s">
        <v>167</v>
      </c>
      <c r="E154" s="149">
        <v>4.5</v>
      </c>
      <c r="F154" s="693"/>
      <c r="G154" s="161">
        <f>ROUND(E154*F154,2)</f>
        <v>0</v>
      </c>
      <c r="H154" s="693"/>
      <c r="I154" s="161">
        <f>ROUND(E154*H154,2)</f>
        <v>0</v>
      </c>
      <c r="J154" s="693"/>
      <c r="K154" s="161">
        <f>ROUND(E154*J154,2)</f>
        <v>0</v>
      </c>
      <c r="L154" s="161">
        <v>21</v>
      </c>
      <c r="M154" s="161">
        <f>G154*(1+L154/100)</f>
        <v>0</v>
      </c>
      <c r="N154" s="144">
        <v>0</v>
      </c>
      <c r="O154" s="144">
        <f>ROUND(E154*N154,5)</f>
        <v>0</v>
      </c>
      <c r="P154" s="144">
        <v>0</v>
      </c>
      <c r="Q154" s="144">
        <f>ROUND(E154*P154,5)</f>
        <v>0</v>
      </c>
      <c r="R154" s="144"/>
      <c r="S154" s="144"/>
      <c r="T154" s="145">
        <v>2.0089999999999999</v>
      </c>
      <c r="U154" s="144">
        <f>ROUND(E154*T154,2)</f>
        <v>9.0399999999999991</v>
      </c>
      <c r="V154" s="161" t="s">
        <v>366</v>
      </c>
      <c r="W154" s="140"/>
      <c r="X154" s="140"/>
      <c r="Y154" s="140"/>
      <c r="Z154" s="140"/>
      <c r="AA154" s="140"/>
      <c r="AB154" s="140"/>
      <c r="AC154" s="140"/>
      <c r="AD154" s="140"/>
      <c r="AE154" s="140" t="s">
        <v>126</v>
      </c>
      <c r="AF154" s="140"/>
      <c r="AG154" s="140"/>
      <c r="AH154" s="140"/>
      <c r="AI154" s="140"/>
      <c r="AJ154" s="140"/>
      <c r="AK154" s="140"/>
      <c r="AL154" s="140"/>
      <c r="AM154" s="140"/>
      <c r="AN154" s="140"/>
      <c r="AO154" s="140"/>
      <c r="AP154" s="140"/>
      <c r="AQ154" s="140"/>
      <c r="AR154" s="140"/>
      <c r="AS154" s="140"/>
      <c r="AT154" s="140"/>
      <c r="AU154" s="140"/>
      <c r="AV154" s="140"/>
      <c r="AW154" s="140"/>
      <c r="AX154" s="140"/>
      <c r="AY154" s="140"/>
      <c r="AZ154" s="140"/>
      <c r="BA154" s="140"/>
      <c r="BB154" s="140"/>
      <c r="BC154" s="140"/>
      <c r="BD154" s="140"/>
      <c r="BE154" s="140"/>
      <c r="BF154" s="140"/>
      <c r="BG154" s="140"/>
      <c r="BH154" s="140"/>
    </row>
    <row r="155" spans="1:60" outlineLevel="1" x14ac:dyDescent="0.2">
      <c r="A155" s="141">
        <v>35</v>
      </c>
      <c r="B155" s="141" t="s">
        <v>287</v>
      </c>
      <c r="C155" s="692" t="s">
        <v>288</v>
      </c>
      <c r="D155" s="143" t="s">
        <v>167</v>
      </c>
      <c r="E155" s="149">
        <v>4.5</v>
      </c>
      <c r="F155" s="693"/>
      <c r="G155" s="161">
        <f>ROUND(E155*F155,2)</f>
        <v>0</v>
      </c>
      <c r="H155" s="693"/>
      <c r="I155" s="161">
        <f>ROUND(E155*H155,2)</f>
        <v>0</v>
      </c>
      <c r="J155" s="693"/>
      <c r="K155" s="161">
        <f>ROUND(E155*J155,2)</f>
        <v>0</v>
      </c>
      <c r="L155" s="161">
        <v>21</v>
      </c>
      <c r="M155" s="161">
        <f>G155*(1+L155/100)</f>
        <v>0</v>
      </c>
      <c r="N155" s="144">
        <v>0</v>
      </c>
      <c r="O155" s="144">
        <f>ROUND(E155*N155,5)</f>
        <v>0</v>
      </c>
      <c r="P155" s="144">
        <v>0</v>
      </c>
      <c r="Q155" s="144">
        <f>ROUND(E155*P155,5)</f>
        <v>0</v>
      </c>
      <c r="R155" s="144"/>
      <c r="S155" s="144"/>
      <c r="T155" s="145">
        <v>9.9000000000000005E-2</v>
      </c>
      <c r="U155" s="144">
        <f>ROUND(E155*T155,2)</f>
        <v>0.45</v>
      </c>
      <c r="V155" s="161" t="s">
        <v>367</v>
      </c>
      <c r="W155" s="140"/>
      <c r="X155" s="140"/>
      <c r="Y155" s="140"/>
      <c r="Z155" s="140"/>
      <c r="AA155" s="140"/>
      <c r="AB155" s="140"/>
      <c r="AC155" s="140"/>
      <c r="AD155" s="140"/>
      <c r="AE155" s="140" t="s">
        <v>126</v>
      </c>
      <c r="AF155" s="140"/>
      <c r="AG155" s="140"/>
      <c r="AH155" s="140"/>
      <c r="AI155" s="140"/>
      <c r="AJ155" s="140"/>
      <c r="AK155" s="140"/>
      <c r="AL155" s="140"/>
      <c r="AM155" s="140"/>
      <c r="AN155" s="140"/>
      <c r="AO155" s="140"/>
      <c r="AP155" s="140"/>
      <c r="AQ155" s="140"/>
      <c r="AR155" s="140"/>
      <c r="AS155" s="140"/>
      <c r="AT155" s="140"/>
      <c r="AU155" s="140"/>
      <c r="AV155" s="140"/>
      <c r="AW155" s="140"/>
      <c r="AX155" s="140"/>
      <c r="AY155" s="140"/>
      <c r="AZ155" s="140"/>
      <c r="BA155" s="140"/>
      <c r="BB155" s="140"/>
      <c r="BC155" s="140"/>
      <c r="BD155" s="140"/>
      <c r="BE155" s="140"/>
      <c r="BF155" s="140"/>
      <c r="BG155" s="140"/>
      <c r="BH155" s="140"/>
    </row>
    <row r="156" spans="1:60" outlineLevel="1" x14ac:dyDescent="0.2">
      <c r="A156" s="141">
        <v>36</v>
      </c>
      <c r="B156" s="141" t="s">
        <v>289</v>
      </c>
      <c r="C156" s="692" t="s">
        <v>290</v>
      </c>
      <c r="D156" s="143" t="s">
        <v>167</v>
      </c>
      <c r="E156" s="149">
        <v>4.5</v>
      </c>
      <c r="F156" s="693"/>
      <c r="G156" s="161">
        <f>ROUND(E156*F156,2)</f>
        <v>0</v>
      </c>
      <c r="H156" s="693"/>
      <c r="I156" s="161">
        <f>ROUND(E156*H156,2)</f>
        <v>0</v>
      </c>
      <c r="J156" s="693"/>
      <c r="K156" s="161">
        <f>ROUND(E156*J156,2)</f>
        <v>0</v>
      </c>
      <c r="L156" s="161">
        <v>21</v>
      </c>
      <c r="M156" s="161">
        <f>G156*(1+L156/100)</f>
        <v>0</v>
      </c>
      <c r="N156" s="144">
        <v>0</v>
      </c>
      <c r="O156" s="144">
        <f>ROUND(E156*N156,5)</f>
        <v>0</v>
      </c>
      <c r="P156" s="144">
        <v>0</v>
      </c>
      <c r="Q156" s="144">
        <f>ROUND(E156*P156,5)</f>
        <v>0</v>
      </c>
      <c r="R156" s="144"/>
      <c r="S156" s="144"/>
      <c r="T156" s="145">
        <v>0.49</v>
      </c>
      <c r="U156" s="144">
        <f>ROUND(E156*T156,2)</f>
        <v>2.21</v>
      </c>
      <c r="V156" s="161" t="s">
        <v>367</v>
      </c>
      <c r="W156" s="140"/>
      <c r="X156" s="140"/>
      <c r="Y156" s="140"/>
      <c r="Z156" s="140"/>
      <c r="AA156" s="140"/>
      <c r="AB156" s="140"/>
      <c r="AC156" s="140"/>
      <c r="AD156" s="140"/>
      <c r="AE156" s="140" t="s">
        <v>126</v>
      </c>
      <c r="AF156" s="140"/>
      <c r="AG156" s="140"/>
      <c r="AH156" s="140"/>
      <c r="AI156" s="140"/>
      <c r="AJ156" s="140"/>
      <c r="AK156" s="140"/>
      <c r="AL156" s="140"/>
      <c r="AM156" s="140"/>
      <c r="AN156" s="140"/>
      <c r="AO156" s="140"/>
      <c r="AP156" s="140"/>
      <c r="AQ156" s="140"/>
      <c r="AR156" s="140"/>
      <c r="AS156" s="140"/>
      <c r="AT156" s="140"/>
      <c r="AU156" s="140"/>
      <c r="AV156" s="140"/>
      <c r="AW156" s="140"/>
      <c r="AX156" s="140"/>
      <c r="AY156" s="140"/>
      <c r="AZ156" s="140"/>
      <c r="BA156" s="140"/>
      <c r="BB156" s="140"/>
      <c r="BC156" s="140"/>
      <c r="BD156" s="140"/>
      <c r="BE156" s="140"/>
      <c r="BF156" s="140"/>
      <c r="BG156" s="140"/>
      <c r="BH156" s="140"/>
    </row>
    <row r="157" spans="1:60" outlineLevel="1" x14ac:dyDescent="0.2">
      <c r="A157" s="141">
        <v>37</v>
      </c>
      <c r="B157" s="141" t="s">
        <v>291</v>
      </c>
      <c r="C157" s="692" t="s">
        <v>292</v>
      </c>
      <c r="D157" s="143" t="s">
        <v>167</v>
      </c>
      <c r="E157" s="149">
        <v>22.5</v>
      </c>
      <c r="F157" s="693"/>
      <c r="G157" s="161">
        <f>ROUND(E157*F157,2)</f>
        <v>0</v>
      </c>
      <c r="H157" s="693"/>
      <c r="I157" s="161">
        <f>ROUND(E157*H157,2)</f>
        <v>0</v>
      </c>
      <c r="J157" s="693"/>
      <c r="K157" s="161">
        <f>ROUND(E157*J157,2)</f>
        <v>0</v>
      </c>
      <c r="L157" s="161">
        <v>21</v>
      </c>
      <c r="M157" s="161">
        <f>G157*(1+L157/100)</f>
        <v>0</v>
      </c>
      <c r="N157" s="144">
        <v>0</v>
      </c>
      <c r="O157" s="144">
        <f>ROUND(E157*N157,5)</f>
        <v>0</v>
      </c>
      <c r="P157" s="144">
        <v>0</v>
      </c>
      <c r="Q157" s="144">
        <f>ROUND(E157*P157,5)</f>
        <v>0</v>
      </c>
      <c r="R157" s="144"/>
      <c r="S157" s="144"/>
      <c r="T157" s="145">
        <v>0</v>
      </c>
      <c r="U157" s="144">
        <f>ROUND(E157*T157,2)</f>
        <v>0</v>
      </c>
      <c r="V157" s="161" t="s">
        <v>367</v>
      </c>
      <c r="W157" s="140"/>
      <c r="X157" s="140"/>
      <c r="Y157" s="140"/>
      <c r="Z157" s="140"/>
      <c r="AA157" s="140"/>
      <c r="AB157" s="140"/>
      <c r="AC157" s="140"/>
      <c r="AD157" s="140"/>
      <c r="AE157" s="140" t="s">
        <v>126</v>
      </c>
      <c r="AF157" s="140"/>
      <c r="AG157" s="140"/>
      <c r="AH157" s="140"/>
      <c r="AI157" s="140"/>
      <c r="AJ157" s="140"/>
      <c r="AK157" s="140"/>
      <c r="AL157" s="140"/>
      <c r="AM157" s="140"/>
      <c r="AN157" s="140"/>
      <c r="AO157" s="140"/>
      <c r="AP157" s="140"/>
      <c r="AQ157" s="140"/>
      <c r="AR157" s="140"/>
      <c r="AS157" s="140"/>
      <c r="AT157" s="140"/>
      <c r="AU157" s="140"/>
      <c r="AV157" s="140"/>
      <c r="AW157" s="140"/>
      <c r="AX157" s="140"/>
      <c r="AY157" s="140"/>
      <c r="AZ157" s="140"/>
      <c r="BA157" s="140"/>
      <c r="BB157" s="140"/>
      <c r="BC157" s="140"/>
      <c r="BD157" s="140"/>
      <c r="BE157" s="140"/>
      <c r="BF157" s="140"/>
      <c r="BG157" s="140"/>
      <c r="BH157" s="140"/>
    </row>
    <row r="158" spans="1:60" outlineLevel="1" x14ac:dyDescent="0.2">
      <c r="A158" s="141"/>
      <c r="B158" s="141"/>
      <c r="C158" s="694" t="s">
        <v>293</v>
      </c>
      <c r="D158" s="695"/>
      <c r="E158" s="150"/>
      <c r="F158" s="161"/>
      <c r="G158" s="161"/>
      <c r="H158" s="161"/>
      <c r="I158" s="161"/>
      <c r="J158" s="161"/>
      <c r="K158" s="161"/>
      <c r="L158" s="161"/>
      <c r="M158" s="161"/>
      <c r="N158" s="144"/>
      <c r="O158" s="144"/>
      <c r="P158" s="144"/>
      <c r="Q158" s="144"/>
      <c r="R158" s="144"/>
      <c r="S158" s="144"/>
      <c r="T158" s="145"/>
      <c r="U158" s="144"/>
      <c r="V158" s="161"/>
      <c r="W158" s="140"/>
      <c r="X158" s="140"/>
      <c r="Y158" s="140"/>
      <c r="Z158" s="140"/>
      <c r="AA158" s="140"/>
      <c r="AB158" s="140"/>
      <c r="AC158" s="140"/>
      <c r="AD158" s="140"/>
      <c r="AE158" s="140" t="s">
        <v>128</v>
      </c>
      <c r="AF158" s="140">
        <v>0</v>
      </c>
      <c r="AG158" s="140"/>
      <c r="AH158" s="140"/>
      <c r="AI158" s="140"/>
      <c r="AJ158" s="140"/>
      <c r="AK158" s="140"/>
      <c r="AL158" s="140"/>
      <c r="AM158" s="140"/>
      <c r="AN158" s="140"/>
      <c r="AO158" s="140"/>
      <c r="AP158" s="140"/>
      <c r="AQ158" s="140"/>
      <c r="AR158" s="140"/>
      <c r="AS158" s="140"/>
      <c r="AT158" s="140"/>
      <c r="AU158" s="140"/>
      <c r="AV158" s="140"/>
      <c r="AW158" s="140"/>
      <c r="AX158" s="140"/>
      <c r="AY158" s="140"/>
      <c r="AZ158" s="140"/>
      <c r="BA158" s="140"/>
      <c r="BB158" s="140"/>
      <c r="BC158" s="140"/>
      <c r="BD158" s="140"/>
      <c r="BE158" s="140"/>
      <c r="BF158" s="140"/>
      <c r="BG158" s="140"/>
      <c r="BH158" s="140"/>
    </row>
    <row r="159" spans="1:60" outlineLevel="1" x14ac:dyDescent="0.2">
      <c r="A159" s="141"/>
      <c r="B159" s="141"/>
      <c r="C159" s="694" t="s">
        <v>294</v>
      </c>
      <c r="D159" s="695"/>
      <c r="E159" s="150">
        <v>22.5</v>
      </c>
      <c r="F159" s="161"/>
      <c r="G159" s="161"/>
      <c r="H159" s="161"/>
      <c r="I159" s="161"/>
      <c r="J159" s="161"/>
      <c r="K159" s="161"/>
      <c r="L159" s="161"/>
      <c r="M159" s="161"/>
      <c r="N159" s="144"/>
      <c r="O159" s="144"/>
      <c r="P159" s="144"/>
      <c r="Q159" s="144"/>
      <c r="R159" s="144"/>
      <c r="S159" s="144"/>
      <c r="T159" s="145"/>
      <c r="U159" s="144"/>
      <c r="V159" s="161"/>
      <c r="W159" s="140"/>
      <c r="X159" s="140"/>
      <c r="Y159" s="140"/>
      <c r="Z159" s="140"/>
      <c r="AA159" s="140"/>
      <c r="AB159" s="140"/>
      <c r="AC159" s="140"/>
      <c r="AD159" s="140"/>
      <c r="AE159" s="140" t="s">
        <v>128</v>
      </c>
      <c r="AF159" s="140">
        <v>0</v>
      </c>
      <c r="AG159" s="140"/>
      <c r="AH159" s="140"/>
      <c r="AI159" s="140"/>
      <c r="AJ159" s="140"/>
      <c r="AK159" s="140"/>
      <c r="AL159" s="140"/>
      <c r="AM159" s="140"/>
      <c r="AN159" s="140"/>
      <c r="AO159" s="140"/>
      <c r="AP159" s="140"/>
      <c r="AQ159" s="140"/>
      <c r="AR159" s="140"/>
      <c r="AS159" s="140"/>
      <c r="AT159" s="140"/>
      <c r="AU159" s="140"/>
      <c r="AV159" s="140"/>
      <c r="AW159" s="140"/>
      <c r="AX159" s="140"/>
      <c r="AY159" s="140"/>
      <c r="AZ159" s="140"/>
      <c r="BA159" s="140"/>
      <c r="BB159" s="140"/>
      <c r="BC159" s="140"/>
      <c r="BD159" s="140"/>
      <c r="BE159" s="140"/>
      <c r="BF159" s="140"/>
      <c r="BG159" s="140"/>
      <c r="BH159" s="140"/>
    </row>
    <row r="160" spans="1:60" outlineLevel="1" x14ac:dyDescent="0.2">
      <c r="A160" s="141">
        <v>38</v>
      </c>
      <c r="B160" s="141" t="s">
        <v>295</v>
      </c>
      <c r="C160" s="692" t="s">
        <v>296</v>
      </c>
      <c r="D160" s="143" t="s">
        <v>167</v>
      </c>
      <c r="E160" s="149">
        <v>4.5</v>
      </c>
      <c r="F160" s="693"/>
      <c r="G160" s="161">
        <f>ROUND(E160*F160,2)</f>
        <v>0</v>
      </c>
      <c r="H160" s="693"/>
      <c r="I160" s="161">
        <f>ROUND(E160*H160,2)</f>
        <v>0</v>
      </c>
      <c r="J160" s="693"/>
      <c r="K160" s="161">
        <f>ROUND(E160*J160,2)</f>
        <v>0</v>
      </c>
      <c r="L160" s="161">
        <v>21</v>
      </c>
      <c r="M160" s="161">
        <f>G160*(1+L160/100)</f>
        <v>0</v>
      </c>
      <c r="N160" s="144">
        <v>0</v>
      </c>
      <c r="O160" s="144">
        <f>ROUND(E160*N160,5)</f>
        <v>0</v>
      </c>
      <c r="P160" s="144">
        <v>0</v>
      </c>
      <c r="Q160" s="144">
        <f>ROUND(E160*P160,5)</f>
        <v>0</v>
      </c>
      <c r="R160" s="144"/>
      <c r="S160" s="144"/>
      <c r="T160" s="145">
        <v>0</v>
      </c>
      <c r="U160" s="144">
        <f>ROUND(E160*T160,2)</f>
        <v>0</v>
      </c>
      <c r="V160" s="161" t="s">
        <v>367</v>
      </c>
      <c r="W160" s="140"/>
      <c r="X160" s="140"/>
      <c r="Y160" s="140"/>
      <c r="Z160" s="140"/>
      <c r="AA160" s="140"/>
      <c r="AB160" s="140"/>
      <c r="AC160" s="140"/>
      <c r="AD160" s="140"/>
      <c r="AE160" s="140" t="s">
        <v>126</v>
      </c>
      <c r="AF160" s="140"/>
      <c r="AG160" s="140"/>
      <c r="AH160" s="140"/>
      <c r="AI160" s="140"/>
      <c r="AJ160" s="140"/>
      <c r="AK160" s="140"/>
      <c r="AL160" s="140"/>
      <c r="AM160" s="140"/>
      <c r="AN160" s="140"/>
      <c r="AO160" s="140"/>
      <c r="AP160" s="140"/>
      <c r="AQ160" s="140"/>
      <c r="AR160" s="140"/>
      <c r="AS160" s="140"/>
      <c r="AT160" s="140"/>
      <c r="AU160" s="140"/>
      <c r="AV160" s="140"/>
      <c r="AW160" s="140"/>
      <c r="AX160" s="140"/>
      <c r="AY160" s="140"/>
      <c r="AZ160" s="140"/>
      <c r="BA160" s="140"/>
      <c r="BB160" s="140"/>
      <c r="BC160" s="140"/>
      <c r="BD160" s="140"/>
      <c r="BE160" s="140"/>
      <c r="BF160" s="140"/>
      <c r="BG160" s="140"/>
      <c r="BH160" s="140"/>
    </row>
    <row r="161" spans="1:60" x14ac:dyDescent="0.2">
      <c r="A161" s="142" t="s">
        <v>123</v>
      </c>
      <c r="B161" s="142" t="s">
        <v>80</v>
      </c>
      <c r="C161" s="696" t="s">
        <v>81</v>
      </c>
      <c r="D161" s="146"/>
      <c r="E161" s="151"/>
      <c r="F161" s="153"/>
      <c r="G161" s="153">
        <f>SUMIF(AE162:AE163,"&lt;&gt;NOR",G162:G163)</f>
        <v>0</v>
      </c>
      <c r="H161" s="153"/>
      <c r="I161" s="153">
        <f>SUM(I162:I163)</f>
        <v>0</v>
      </c>
      <c r="J161" s="153"/>
      <c r="K161" s="153">
        <f>SUM(K162:K163)</f>
        <v>0</v>
      </c>
      <c r="L161" s="153"/>
      <c r="M161" s="153">
        <f>SUM(M162:M163)</f>
        <v>0</v>
      </c>
      <c r="N161" s="147"/>
      <c r="O161" s="147">
        <f>SUM(O162:O163)</f>
        <v>0</v>
      </c>
      <c r="P161" s="147"/>
      <c r="Q161" s="147">
        <f>SUM(Q162:Q163)</f>
        <v>0</v>
      </c>
      <c r="R161" s="147"/>
      <c r="S161" s="147"/>
      <c r="T161" s="148"/>
      <c r="U161" s="147">
        <f>SUM(U162:U163)</f>
        <v>0</v>
      </c>
      <c r="V161" s="153"/>
      <c r="AE161" t="s">
        <v>124</v>
      </c>
    </row>
    <row r="162" spans="1:60" ht="22.5" outlineLevel="1" x14ac:dyDescent="0.2">
      <c r="A162" s="141">
        <v>39</v>
      </c>
      <c r="B162" s="141" t="s">
        <v>297</v>
      </c>
      <c r="C162" s="692" t="s">
        <v>298</v>
      </c>
      <c r="D162" s="143" t="s">
        <v>299</v>
      </c>
      <c r="E162" s="149">
        <v>1</v>
      </c>
      <c r="F162" s="693"/>
      <c r="G162" s="161">
        <f>ROUND(E162*F162,2)</f>
        <v>0</v>
      </c>
      <c r="H162" s="693"/>
      <c r="I162" s="161">
        <f>ROUND(E162*H162,2)</f>
        <v>0</v>
      </c>
      <c r="J162" s="693"/>
      <c r="K162" s="161">
        <f>ROUND(E162*J162,2)</f>
        <v>0</v>
      </c>
      <c r="L162" s="161">
        <v>21</v>
      </c>
      <c r="M162" s="161">
        <f>G162*(1+L162/100)</f>
        <v>0</v>
      </c>
      <c r="N162" s="144">
        <v>0</v>
      </c>
      <c r="O162" s="144">
        <f>ROUND(E162*N162,5)</f>
        <v>0</v>
      </c>
      <c r="P162" s="144">
        <v>0</v>
      </c>
      <c r="Q162" s="144">
        <f>ROUND(E162*P162,5)</f>
        <v>0</v>
      </c>
      <c r="R162" s="144"/>
      <c r="S162" s="144"/>
      <c r="T162" s="145">
        <v>0</v>
      </c>
      <c r="U162" s="144">
        <f>ROUND(E162*T162,2)</f>
        <v>0</v>
      </c>
      <c r="V162" s="161" t="s">
        <v>366</v>
      </c>
      <c r="W162" s="140"/>
      <c r="X162" s="140"/>
      <c r="Y162" s="140"/>
      <c r="Z162" s="140"/>
      <c r="AA162" s="140"/>
      <c r="AB162" s="140"/>
      <c r="AC162" s="140"/>
      <c r="AD162" s="140"/>
      <c r="AE162" s="140" t="s">
        <v>126</v>
      </c>
      <c r="AF162" s="140"/>
      <c r="AG162" s="140"/>
      <c r="AH162" s="140"/>
      <c r="AI162" s="140"/>
      <c r="AJ162" s="140"/>
      <c r="AK162" s="140"/>
      <c r="AL162" s="140"/>
      <c r="AM162" s="140"/>
      <c r="AN162" s="140"/>
      <c r="AO162" s="140"/>
      <c r="AP162" s="140"/>
      <c r="AQ162" s="140"/>
      <c r="AR162" s="140"/>
      <c r="AS162" s="140"/>
      <c r="AT162" s="140"/>
      <c r="AU162" s="140"/>
      <c r="AV162" s="140"/>
      <c r="AW162" s="140"/>
      <c r="AX162" s="140"/>
      <c r="AY162" s="140"/>
      <c r="AZ162" s="140"/>
      <c r="BA162" s="140"/>
      <c r="BB162" s="140"/>
      <c r="BC162" s="140"/>
      <c r="BD162" s="140"/>
      <c r="BE162" s="140"/>
      <c r="BF162" s="140"/>
      <c r="BG162" s="140"/>
      <c r="BH162" s="140"/>
    </row>
    <row r="163" spans="1:60" ht="22.5" outlineLevel="1" x14ac:dyDescent="0.2">
      <c r="A163" s="141">
        <v>40</v>
      </c>
      <c r="B163" s="141" t="s">
        <v>300</v>
      </c>
      <c r="C163" s="692" t="s">
        <v>301</v>
      </c>
      <c r="D163" s="143" t="s">
        <v>164</v>
      </c>
      <c r="E163" s="149">
        <v>1</v>
      </c>
      <c r="F163" s="693"/>
      <c r="G163" s="161">
        <f>ROUND(E163*F163,2)</f>
        <v>0</v>
      </c>
      <c r="H163" s="693"/>
      <c r="I163" s="161">
        <f>ROUND(E163*H163,2)</f>
        <v>0</v>
      </c>
      <c r="J163" s="693"/>
      <c r="K163" s="161">
        <f>ROUND(E163*J163,2)</f>
        <v>0</v>
      </c>
      <c r="L163" s="161">
        <v>21</v>
      </c>
      <c r="M163" s="161">
        <f>G163*(1+L163/100)</f>
        <v>0</v>
      </c>
      <c r="N163" s="144">
        <v>0</v>
      </c>
      <c r="O163" s="144">
        <f>ROUND(E163*N163,5)</f>
        <v>0</v>
      </c>
      <c r="P163" s="144">
        <v>0</v>
      </c>
      <c r="Q163" s="144">
        <f>ROUND(E163*P163,5)</f>
        <v>0</v>
      </c>
      <c r="R163" s="144"/>
      <c r="S163" s="144"/>
      <c r="T163" s="145">
        <v>0</v>
      </c>
      <c r="U163" s="144">
        <f>ROUND(E163*T163,2)</f>
        <v>0</v>
      </c>
      <c r="V163" s="161" t="s">
        <v>366</v>
      </c>
      <c r="W163" s="140"/>
      <c r="X163" s="140"/>
      <c r="Y163" s="140"/>
      <c r="Z163" s="140"/>
      <c r="AA163" s="140"/>
      <c r="AB163" s="140"/>
      <c r="AC163" s="140"/>
      <c r="AD163" s="140"/>
      <c r="AE163" s="140" t="s">
        <v>126</v>
      </c>
      <c r="AF163" s="140"/>
      <c r="AG163" s="140"/>
      <c r="AH163" s="140"/>
      <c r="AI163" s="140"/>
      <c r="AJ163" s="140"/>
      <c r="AK163" s="140"/>
      <c r="AL163" s="140"/>
      <c r="AM163" s="140"/>
      <c r="AN163" s="140"/>
      <c r="AO163" s="140"/>
      <c r="AP163" s="140"/>
      <c r="AQ163" s="140"/>
      <c r="AR163" s="140"/>
      <c r="AS163" s="140"/>
      <c r="AT163" s="140"/>
      <c r="AU163" s="140"/>
      <c r="AV163" s="140"/>
      <c r="AW163" s="140"/>
      <c r="AX163" s="140"/>
      <c r="AY163" s="140"/>
      <c r="AZ163" s="140"/>
      <c r="BA163" s="140"/>
      <c r="BB163" s="140"/>
      <c r="BC163" s="140"/>
      <c r="BD163" s="140"/>
      <c r="BE163" s="140"/>
      <c r="BF163" s="140"/>
      <c r="BG163" s="140"/>
      <c r="BH163" s="140"/>
    </row>
    <row r="164" spans="1:60" x14ac:dyDescent="0.2">
      <c r="A164" s="142" t="s">
        <v>123</v>
      </c>
      <c r="B164" s="142" t="s">
        <v>82</v>
      </c>
      <c r="C164" s="696" t="s">
        <v>83</v>
      </c>
      <c r="D164" s="146"/>
      <c r="E164" s="151"/>
      <c r="F164" s="153"/>
      <c r="G164" s="153">
        <f>SUMIF(AE165:AE191,"&lt;&gt;NOR",G165:G191)</f>
        <v>0</v>
      </c>
      <c r="H164" s="153"/>
      <c r="I164" s="153">
        <f>SUM(I165:I191)</f>
        <v>0</v>
      </c>
      <c r="J164" s="153"/>
      <c r="K164" s="153">
        <f>SUM(K165:K191)</f>
        <v>0</v>
      </c>
      <c r="L164" s="153"/>
      <c r="M164" s="153">
        <f>SUM(M165:M191)</f>
        <v>0</v>
      </c>
      <c r="N164" s="147"/>
      <c r="O164" s="147">
        <f>SUM(O165:O191)</f>
        <v>1.71391</v>
      </c>
      <c r="P164" s="147"/>
      <c r="Q164" s="147">
        <f>SUM(Q165:Q191)</f>
        <v>0</v>
      </c>
      <c r="R164" s="147"/>
      <c r="S164" s="147"/>
      <c r="T164" s="148"/>
      <c r="U164" s="147">
        <f>SUM(U165:U191)</f>
        <v>109.98</v>
      </c>
      <c r="V164" s="153"/>
      <c r="AE164" t="s">
        <v>124</v>
      </c>
    </row>
    <row r="165" spans="1:60" ht="22.5" outlineLevel="1" x14ac:dyDescent="0.2">
      <c r="A165" s="141">
        <v>41</v>
      </c>
      <c r="B165" s="141" t="s">
        <v>302</v>
      </c>
      <c r="C165" s="692" t="s">
        <v>303</v>
      </c>
      <c r="D165" s="143" t="s">
        <v>175</v>
      </c>
      <c r="E165" s="149">
        <v>94</v>
      </c>
      <c r="F165" s="693"/>
      <c r="G165" s="161">
        <f>ROUND(E165*F165,2)</f>
        <v>0</v>
      </c>
      <c r="H165" s="693"/>
      <c r="I165" s="161">
        <f>ROUND(E165*H165,2)</f>
        <v>0</v>
      </c>
      <c r="J165" s="693"/>
      <c r="K165" s="161">
        <f>ROUND(E165*J165,2)</f>
        <v>0</v>
      </c>
      <c r="L165" s="161">
        <v>21</v>
      </c>
      <c r="M165" s="161">
        <f>G165*(1+L165/100)</f>
        <v>0</v>
      </c>
      <c r="N165" s="144">
        <v>5.4599999999999996E-3</v>
      </c>
      <c r="O165" s="144">
        <f>ROUND(E165*N165,5)</f>
        <v>0.51324000000000003</v>
      </c>
      <c r="P165" s="144">
        <v>0</v>
      </c>
      <c r="Q165" s="144">
        <f>ROUND(E165*P165,5)</f>
        <v>0</v>
      </c>
      <c r="R165" s="144"/>
      <c r="S165" s="144"/>
      <c r="T165" s="145">
        <v>0.48499999999999999</v>
      </c>
      <c r="U165" s="144">
        <f>ROUND(E165*T165,2)</f>
        <v>45.59</v>
      </c>
      <c r="V165" s="161" t="s">
        <v>366</v>
      </c>
      <c r="W165" s="140"/>
      <c r="X165" s="140"/>
      <c r="Y165" s="140"/>
      <c r="Z165" s="140"/>
      <c r="AA165" s="140"/>
      <c r="AB165" s="140"/>
      <c r="AC165" s="140"/>
      <c r="AD165" s="140"/>
      <c r="AE165" s="140" t="s">
        <v>126</v>
      </c>
      <c r="AF165" s="140"/>
      <c r="AG165" s="140"/>
      <c r="AH165" s="140"/>
      <c r="AI165" s="140"/>
      <c r="AJ165" s="140"/>
      <c r="AK165" s="140"/>
      <c r="AL165" s="140"/>
      <c r="AM165" s="140"/>
      <c r="AN165" s="140"/>
      <c r="AO165" s="140"/>
      <c r="AP165" s="140"/>
      <c r="AQ165" s="140"/>
      <c r="AR165" s="140"/>
      <c r="AS165" s="140"/>
      <c r="AT165" s="140"/>
      <c r="AU165" s="140"/>
      <c r="AV165" s="140"/>
      <c r="AW165" s="140"/>
      <c r="AX165" s="140"/>
      <c r="AY165" s="140"/>
      <c r="AZ165" s="140"/>
      <c r="BA165" s="140"/>
      <c r="BB165" s="140"/>
      <c r="BC165" s="140"/>
      <c r="BD165" s="140"/>
      <c r="BE165" s="140"/>
      <c r="BF165" s="140"/>
      <c r="BG165" s="140"/>
      <c r="BH165" s="140"/>
    </row>
    <row r="166" spans="1:60" outlineLevel="1" x14ac:dyDescent="0.2">
      <c r="A166" s="141"/>
      <c r="B166" s="141"/>
      <c r="C166" s="694" t="s">
        <v>244</v>
      </c>
      <c r="D166" s="695"/>
      <c r="E166" s="150"/>
      <c r="F166" s="161"/>
      <c r="G166" s="161"/>
      <c r="H166" s="161"/>
      <c r="I166" s="161"/>
      <c r="J166" s="161"/>
      <c r="K166" s="161"/>
      <c r="L166" s="161"/>
      <c r="M166" s="161"/>
      <c r="N166" s="144"/>
      <c r="O166" s="144"/>
      <c r="P166" s="144"/>
      <c r="Q166" s="144"/>
      <c r="R166" s="144"/>
      <c r="S166" s="144"/>
      <c r="T166" s="145"/>
      <c r="U166" s="144"/>
      <c r="V166" s="161"/>
      <c r="W166" s="140"/>
      <c r="X166" s="140"/>
      <c r="Y166" s="140"/>
      <c r="Z166" s="140"/>
      <c r="AA166" s="140"/>
      <c r="AB166" s="140"/>
      <c r="AC166" s="140"/>
      <c r="AD166" s="140"/>
      <c r="AE166" s="140" t="s">
        <v>128</v>
      </c>
      <c r="AF166" s="140">
        <v>0</v>
      </c>
      <c r="AG166" s="140"/>
      <c r="AH166" s="140"/>
      <c r="AI166" s="140"/>
      <c r="AJ166" s="140"/>
      <c r="AK166" s="140"/>
      <c r="AL166" s="140"/>
      <c r="AM166" s="140"/>
      <c r="AN166" s="140"/>
      <c r="AO166" s="140"/>
      <c r="AP166" s="140"/>
      <c r="AQ166" s="140"/>
      <c r="AR166" s="140"/>
      <c r="AS166" s="140"/>
      <c r="AT166" s="140"/>
      <c r="AU166" s="140"/>
      <c r="AV166" s="140"/>
      <c r="AW166" s="140"/>
      <c r="AX166" s="140"/>
      <c r="AY166" s="140"/>
      <c r="AZ166" s="140"/>
      <c r="BA166" s="140"/>
      <c r="BB166" s="140"/>
      <c r="BC166" s="140"/>
      <c r="BD166" s="140"/>
      <c r="BE166" s="140"/>
      <c r="BF166" s="140"/>
      <c r="BG166" s="140"/>
      <c r="BH166" s="140"/>
    </row>
    <row r="167" spans="1:60" outlineLevel="1" x14ac:dyDescent="0.2">
      <c r="A167" s="141"/>
      <c r="B167" s="141"/>
      <c r="C167" s="694" t="s">
        <v>304</v>
      </c>
      <c r="D167" s="695"/>
      <c r="E167" s="150"/>
      <c r="F167" s="161"/>
      <c r="G167" s="161"/>
      <c r="H167" s="161"/>
      <c r="I167" s="161"/>
      <c r="J167" s="161"/>
      <c r="K167" s="161"/>
      <c r="L167" s="161"/>
      <c r="M167" s="161"/>
      <c r="N167" s="144"/>
      <c r="O167" s="144"/>
      <c r="P167" s="144"/>
      <c r="Q167" s="144"/>
      <c r="R167" s="144"/>
      <c r="S167" s="144"/>
      <c r="T167" s="145"/>
      <c r="U167" s="144"/>
      <c r="V167" s="161"/>
      <c r="W167" s="140"/>
      <c r="X167" s="140"/>
      <c r="Y167" s="140"/>
      <c r="Z167" s="140"/>
      <c r="AA167" s="140"/>
      <c r="AB167" s="140"/>
      <c r="AC167" s="140"/>
      <c r="AD167" s="140"/>
      <c r="AE167" s="140" t="s">
        <v>128</v>
      </c>
      <c r="AF167" s="140">
        <v>0</v>
      </c>
      <c r="AG167" s="140"/>
      <c r="AH167" s="140"/>
      <c r="AI167" s="140"/>
      <c r="AJ167" s="140"/>
      <c r="AK167" s="140"/>
      <c r="AL167" s="140"/>
      <c r="AM167" s="140"/>
      <c r="AN167" s="140"/>
      <c r="AO167" s="140"/>
      <c r="AP167" s="140"/>
      <c r="AQ167" s="140"/>
      <c r="AR167" s="140"/>
      <c r="AS167" s="140"/>
      <c r="AT167" s="140"/>
      <c r="AU167" s="140"/>
      <c r="AV167" s="140"/>
      <c r="AW167" s="140"/>
      <c r="AX167" s="140"/>
      <c r="AY167" s="140"/>
      <c r="AZ167" s="140"/>
      <c r="BA167" s="140"/>
      <c r="BB167" s="140"/>
      <c r="BC167" s="140"/>
      <c r="BD167" s="140"/>
      <c r="BE167" s="140"/>
      <c r="BF167" s="140"/>
      <c r="BG167" s="140"/>
      <c r="BH167" s="140"/>
    </row>
    <row r="168" spans="1:60" outlineLevel="1" x14ac:dyDescent="0.2">
      <c r="A168" s="141"/>
      <c r="B168" s="141"/>
      <c r="C168" s="694" t="s">
        <v>70</v>
      </c>
      <c r="D168" s="695"/>
      <c r="E168" s="150">
        <v>94</v>
      </c>
      <c r="F168" s="161"/>
      <c r="G168" s="161"/>
      <c r="H168" s="161"/>
      <c r="I168" s="161"/>
      <c r="J168" s="161"/>
      <c r="K168" s="161"/>
      <c r="L168" s="161"/>
      <c r="M168" s="161"/>
      <c r="N168" s="144"/>
      <c r="O168" s="144"/>
      <c r="P168" s="144"/>
      <c r="Q168" s="144"/>
      <c r="R168" s="144"/>
      <c r="S168" s="144"/>
      <c r="T168" s="145"/>
      <c r="U168" s="144"/>
      <c r="V168" s="161"/>
      <c r="W168" s="140"/>
      <c r="X168" s="140"/>
      <c r="Y168" s="140"/>
      <c r="Z168" s="140"/>
      <c r="AA168" s="140"/>
      <c r="AB168" s="140"/>
      <c r="AC168" s="140"/>
      <c r="AD168" s="140"/>
      <c r="AE168" s="140" t="s">
        <v>128</v>
      </c>
      <c r="AF168" s="140">
        <v>0</v>
      </c>
      <c r="AG168" s="140"/>
      <c r="AH168" s="140"/>
      <c r="AI168" s="140"/>
      <c r="AJ168" s="140"/>
      <c r="AK168" s="140"/>
      <c r="AL168" s="140"/>
      <c r="AM168" s="140"/>
      <c r="AN168" s="140"/>
      <c r="AO168" s="140"/>
      <c r="AP168" s="140"/>
      <c r="AQ168" s="140"/>
      <c r="AR168" s="140"/>
      <c r="AS168" s="140"/>
      <c r="AT168" s="140"/>
      <c r="AU168" s="140"/>
      <c r="AV168" s="140"/>
      <c r="AW168" s="140"/>
      <c r="AX168" s="140"/>
      <c r="AY168" s="140"/>
      <c r="AZ168" s="140"/>
      <c r="BA168" s="140"/>
      <c r="BB168" s="140"/>
      <c r="BC168" s="140"/>
      <c r="BD168" s="140"/>
      <c r="BE168" s="140"/>
      <c r="BF168" s="140"/>
      <c r="BG168" s="140"/>
      <c r="BH168" s="140"/>
    </row>
    <row r="169" spans="1:60" outlineLevel="1" x14ac:dyDescent="0.2">
      <c r="A169" s="141"/>
      <c r="B169" s="141"/>
      <c r="C169" s="697" t="s">
        <v>220</v>
      </c>
      <c r="D169" s="698"/>
      <c r="E169" s="152">
        <v>94</v>
      </c>
      <c r="F169" s="161"/>
      <c r="G169" s="161"/>
      <c r="H169" s="161"/>
      <c r="I169" s="161"/>
      <c r="J169" s="161"/>
      <c r="K169" s="161"/>
      <c r="L169" s="161"/>
      <c r="M169" s="161"/>
      <c r="N169" s="144"/>
      <c r="O169" s="144"/>
      <c r="P169" s="144"/>
      <c r="Q169" s="144"/>
      <c r="R169" s="144"/>
      <c r="S169" s="144"/>
      <c r="T169" s="145"/>
      <c r="U169" s="144"/>
      <c r="V169" s="161"/>
      <c r="W169" s="140"/>
      <c r="X169" s="140"/>
      <c r="Y169" s="140"/>
      <c r="Z169" s="140"/>
      <c r="AA169" s="140"/>
      <c r="AB169" s="140"/>
      <c r="AC169" s="140"/>
      <c r="AD169" s="140"/>
      <c r="AE169" s="140" t="s">
        <v>128</v>
      </c>
      <c r="AF169" s="140">
        <v>1</v>
      </c>
      <c r="AG169" s="140"/>
      <c r="AH169" s="140"/>
      <c r="AI169" s="140"/>
      <c r="AJ169" s="140"/>
      <c r="AK169" s="140"/>
      <c r="AL169" s="140"/>
      <c r="AM169" s="140"/>
      <c r="AN169" s="140"/>
      <c r="AO169" s="140"/>
      <c r="AP169" s="140"/>
      <c r="AQ169" s="140"/>
      <c r="AR169" s="140"/>
      <c r="AS169" s="140"/>
      <c r="AT169" s="140"/>
      <c r="AU169" s="140"/>
      <c r="AV169" s="140"/>
      <c r="AW169" s="140"/>
      <c r="AX169" s="140"/>
      <c r="AY169" s="140"/>
      <c r="AZ169" s="140"/>
      <c r="BA169" s="140"/>
      <c r="BB169" s="140"/>
      <c r="BC169" s="140"/>
      <c r="BD169" s="140"/>
      <c r="BE169" s="140"/>
      <c r="BF169" s="140"/>
      <c r="BG169" s="140"/>
      <c r="BH169" s="140"/>
    </row>
    <row r="170" spans="1:60" ht="22.5" outlineLevel="1" x14ac:dyDescent="0.2">
      <c r="A170" s="141">
        <v>42</v>
      </c>
      <c r="B170" s="141" t="s">
        <v>305</v>
      </c>
      <c r="C170" s="692" t="s">
        <v>306</v>
      </c>
      <c r="D170" s="143" t="s">
        <v>175</v>
      </c>
      <c r="E170" s="149">
        <v>6.6462000000000003</v>
      </c>
      <c r="F170" s="693"/>
      <c r="G170" s="161">
        <f>ROUND(E170*F170,2)</f>
        <v>0</v>
      </c>
      <c r="H170" s="693"/>
      <c r="I170" s="161">
        <f>ROUND(E170*H170,2)</f>
        <v>0</v>
      </c>
      <c r="J170" s="693"/>
      <c r="K170" s="161">
        <f>ROUND(E170*J170,2)</f>
        <v>0</v>
      </c>
      <c r="L170" s="161">
        <v>21</v>
      </c>
      <c r="M170" s="161">
        <f>G170*(1+L170/100)</f>
        <v>0</v>
      </c>
      <c r="N170" s="144">
        <v>5.4599999999999996E-3</v>
      </c>
      <c r="O170" s="144">
        <f>ROUND(E170*N170,5)</f>
        <v>3.6290000000000003E-2</v>
      </c>
      <c r="P170" s="144">
        <v>0</v>
      </c>
      <c r="Q170" s="144">
        <f>ROUND(E170*P170,5)</f>
        <v>0</v>
      </c>
      <c r="R170" s="144"/>
      <c r="S170" s="144"/>
      <c r="T170" s="145">
        <v>0.48499999999999999</v>
      </c>
      <c r="U170" s="144">
        <f>ROUND(E170*T170,2)</f>
        <v>3.22</v>
      </c>
      <c r="V170" s="161" t="s">
        <v>366</v>
      </c>
      <c r="W170" s="140"/>
      <c r="X170" s="140"/>
      <c r="Y170" s="140"/>
      <c r="Z170" s="140"/>
      <c r="AA170" s="140"/>
      <c r="AB170" s="140"/>
      <c r="AC170" s="140"/>
      <c r="AD170" s="140"/>
      <c r="AE170" s="140" t="s">
        <v>126</v>
      </c>
      <c r="AF170" s="140"/>
      <c r="AG170" s="140"/>
      <c r="AH170" s="140"/>
      <c r="AI170" s="140"/>
      <c r="AJ170" s="140"/>
      <c r="AK170" s="140"/>
      <c r="AL170" s="140"/>
      <c r="AM170" s="140"/>
      <c r="AN170" s="140"/>
      <c r="AO170" s="140"/>
      <c r="AP170" s="140"/>
      <c r="AQ170" s="140"/>
      <c r="AR170" s="140"/>
      <c r="AS170" s="140"/>
      <c r="AT170" s="140"/>
      <c r="AU170" s="140"/>
      <c r="AV170" s="140"/>
      <c r="AW170" s="140"/>
      <c r="AX170" s="140"/>
      <c r="AY170" s="140"/>
      <c r="AZ170" s="140"/>
      <c r="BA170" s="140"/>
      <c r="BB170" s="140"/>
      <c r="BC170" s="140"/>
      <c r="BD170" s="140"/>
      <c r="BE170" s="140"/>
      <c r="BF170" s="140"/>
      <c r="BG170" s="140"/>
      <c r="BH170" s="140"/>
    </row>
    <row r="171" spans="1:60" outlineLevel="1" x14ac:dyDescent="0.2">
      <c r="A171" s="141"/>
      <c r="B171" s="141"/>
      <c r="C171" s="694" t="s">
        <v>307</v>
      </c>
      <c r="D171" s="695"/>
      <c r="E171" s="150"/>
      <c r="F171" s="161"/>
      <c r="G171" s="161"/>
      <c r="H171" s="161"/>
      <c r="I171" s="161"/>
      <c r="J171" s="161"/>
      <c r="K171" s="161"/>
      <c r="L171" s="161"/>
      <c r="M171" s="161"/>
      <c r="N171" s="144"/>
      <c r="O171" s="144"/>
      <c r="P171" s="144"/>
      <c r="Q171" s="144"/>
      <c r="R171" s="144"/>
      <c r="S171" s="144"/>
      <c r="T171" s="145"/>
      <c r="U171" s="144"/>
      <c r="V171" s="161"/>
      <c r="W171" s="140"/>
      <c r="X171" s="140"/>
      <c r="Y171" s="140"/>
      <c r="Z171" s="140"/>
      <c r="AA171" s="140"/>
      <c r="AB171" s="140"/>
      <c r="AC171" s="140"/>
      <c r="AD171" s="140"/>
      <c r="AE171" s="140" t="s">
        <v>128</v>
      </c>
      <c r="AF171" s="140">
        <v>0</v>
      </c>
      <c r="AG171" s="140"/>
      <c r="AH171" s="140"/>
      <c r="AI171" s="140"/>
      <c r="AJ171" s="140"/>
      <c r="AK171" s="140"/>
      <c r="AL171" s="140"/>
      <c r="AM171" s="140"/>
      <c r="AN171" s="140"/>
      <c r="AO171" s="140"/>
      <c r="AP171" s="140"/>
      <c r="AQ171" s="140"/>
      <c r="AR171" s="140"/>
      <c r="AS171" s="140"/>
      <c r="AT171" s="140"/>
      <c r="AU171" s="140"/>
      <c r="AV171" s="140"/>
      <c r="AW171" s="140"/>
      <c r="AX171" s="140"/>
      <c r="AY171" s="140"/>
      <c r="AZ171" s="140"/>
      <c r="BA171" s="140"/>
      <c r="BB171" s="140"/>
      <c r="BC171" s="140"/>
      <c r="BD171" s="140"/>
      <c r="BE171" s="140"/>
      <c r="BF171" s="140"/>
      <c r="BG171" s="140"/>
      <c r="BH171" s="140"/>
    </row>
    <row r="172" spans="1:60" outlineLevel="1" x14ac:dyDescent="0.2">
      <c r="A172" s="141"/>
      <c r="B172" s="141"/>
      <c r="C172" s="694" t="s">
        <v>308</v>
      </c>
      <c r="D172" s="695"/>
      <c r="E172" s="150"/>
      <c r="F172" s="161"/>
      <c r="G172" s="161"/>
      <c r="H172" s="161"/>
      <c r="I172" s="161"/>
      <c r="J172" s="161"/>
      <c r="K172" s="161"/>
      <c r="L172" s="161"/>
      <c r="M172" s="161"/>
      <c r="N172" s="144"/>
      <c r="O172" s="144"/>
      <c r="P172" s="144"/>
      <c r="Q172" s="144"/>
      <c r="R172" s="144"/>
      <c r="S172" s="144"/>
      <c r="T172" s="145"/>
      <c r="U172" s="144"/>
      <c r="V172" s="161"/>
      <c r="W172" s="140"/>
      <c r="X172" s="140"/>
      <c r="Y172" s="140"/>
      <c r="Z172" s="140"/>
      <c r="AA172" s="140"/>
      <c r="AB172" s="140"/>
      <c r="AC172" s="140"/>
      <c r="AD172" s="140"/>
      <c r="AE172" s="140" t="s">
        <v>128</v>
      </c>
      <c r="AF172" s="140">
        <v>0</v>
      </c>
      <c r="AG172" s="140"/>
      <c r="AH172" s="140"/>
      <c r="AI172" s="140"/>
      <c r="AJ172" s="140"/>
      <c r="AK172" s="140"/>
      <c r="AL172" s="140"/>
      <c r="AM172" s="140"/>
      <c r="AN172" s="140"/>
      <c r="AO172" s="140"/>
      <c r="AP172" s="140"/>
      <c r="AQ172" s="140"/>
      <c r="AR172" s="140"/>
      <c r="AS172" s="140"/>
      <c r="AT172" s="140"/>
      <c r="AU172" s="140"/>
      <c r="AV172" s="140"/>
      <c r="AW172" s="140"/>
      <c r="AX172" s="140"/>
      <c r="AY172" s="140"/>
      <c r="AZ172" s="140"/>
      <c r="BA172" s="140"/>
      <c r="BB172" s="140"/>
      <c r="BC172" s="140"/>
      <c r="BD172" s="140"/>
      <c r="BE172" s="140"/>
      <c r="BF172" s="140"/>
      <c r="BG172" s="140"/>
      <c r="BH172" s="140"/>
    </row>
    <row r="173" spans="1:60" outlineLevel="1" x14ac:dyDescent="0.2">
      <c r="A173" s="141"/>
      <c r="B173" s="141"/>
      <c r="C173" s="694" t="s">
        <v>217</v>
      </c>
      <c r="D173" s="695"/>
      <c r="E173" s="150"/>
      <c r="F173" s="161"/>
      <c r="G173" s="161"/>
      <c r="H173" s="161"/>
      <c r="I173" s="161"/>
      <c r="J173" s="161"/>
      <c r="K173" s="161"/>
      <c r="L173" s="161"/>
      <c r="M173" s="161"/>
      <c r="N173" s="144"/>
      <c r="O173" s="144"/>
      <c r="P173" s="144"/>
      <c r="Q173" s="144"/>
      <c r="R173" s="144"/>
      <c r="S173" s="144"/>
      <c r="T173" s="145"/>
      <c r="U173" s="144"/>
      <c r="V173" s="161"/>
      <c r="W173" s="140"/>
      <c r="X173" s="140"/>
      <c r="Y173" s="140"/>
      <c r="Z173" s="140"/>
      <c r="AA173" s="140"/>
      <c r="AB173" s="140"/>
      <c r="AC173" s="140"/>
      <c r="AD173" s="140"/>
      <c r="AE173" s="140" t="s">
        <v>128</v>
      </c>
      <c r="AF173" s="140">
        <v>0</v>
      </c>
      <c r="AG173" s="140"/>
      <c r="AH173" s="140"/>
      <c r="AI173" s="140"/>
      <c r="AJ173" s="140"/>
      <c r="AK173" s="140"/>
      <c r="AL173" s="140"/>
      <c r="AM173" s="140"/>
      <c r="AN173" s="140"/>
      <c r="AO173" s="140"/>
      <c r="AP173" s="140"/>
      <c r="AQ173" s="140"/>
      <c r="AR173" s="140"/>
      <c r="AS173" s="140"/>
      <c r="AT173" s="140"/>
      <c r="AU173" s="140"/>
      <c r="AV173" s="140"/>
      <c r="AW173" s="140"/>
      <c r="AX173" s="140"/>
      <c r="AY173" s="140"/>
      <c r="AZ173" s="140"/>
      <c r="BA173" s="140"/>
      <c r="BB173" s="140"/>
      <c r="BC173" s="140"/>
      <c r="BD173" s="140"/>
      <c r="BE173" s="140"/>
      <c r="BF173" s="140"/>
      <c r="BG173" s="140"/>
      <c r="BH173" s="140"/>
    </row>
    <row r="174" spans="1:60" outlineLevel="1" x14ac:dyDescent="0.2">
      <c r="A174" s="141"/>
      <c r="B174" s="141"/>
      <c r="C174" s="694" t="s">
        <v>309</v>
      </c>
      <c r="D174" s="695"/>
      <c r="E174" s="150">
        <v>3.4980000000000002</v>
      </c>
      <c r="F174" s="161"/>
      <c r="G174" s="161"/>
      <c r="H174" s="161"/>
      <c r="I174" s="161"/>
      <c r="J174" s="161"/>
      <c r="K174" s="161"/>
      <c r="L174" s="161"/>
      <c r="M174" s="161"/>
      <c r="N174" s="144"/>
      <c r="O174" s="144"/>
      <c r="P174" s="144"/>
      <c r="Q174" s="144"/>
      <c r="R174" s="144"/>
      <c r="S174" s="144"/>
      <c r="T174" s="145"/>
      <c r="U174" s="144"/>
      <c r="V174" s="161"/>
      <c r="W174" s="140"/>
      <c r="X174" s="140"/>
      <c r="Y174" s="140"/>
      <c r="Z174" s="140"/>
      <c r="AA174" s="140"/>
      <c r="AB174" s="140"/>
      <c r="AC174" s="140"/>
      <c r="AD174" s="140"/>
      <c r="AE174" s="140" t="s">
        <v>128</v>
      </c>
      <c r="AF174" s="140">
        <v>0</v>
      </c>
      <c r="AG174" s="140"/>
      <c r="AH174" s="140"/>
      <c r="AI174" s="140"/>
      <c r="AJ174" s="140"/>
      <c r="AK174" s="140"/>
      <c r="AL174" s="140"/>
      <c r="AM174" s="140"/>
      <c r="AN174" s="140"/>
      <c r="AO174" s="140"/>
      <c r="AP174" s="140"/>
      <c r="AQ174" s="140"/>
      <c r="AR174" s="140"/>
      <c r="AS174" s="140"/>
      <c r="AT174" s="140"/>
      <c r="AU174" s="140"/>
      <c r="AV174" s="140"/>
      <c r="AW174" s="140"/>
      <c r="AX174" s="140"/>
      <c r="AY174" s="140"/>
      <c r="AZ174" s="140"/>
      <c r="BA174" s="140"/>
      <c r="BB174" s="140"/>
      <c r="BC174" s="140"/>
      <c r="BD174" s="140"/>
      <c r="BE174" s="140"/>
      <c r="BF174" s="140"/>
      <c r="BG174" s="140"/>
      <c r="BH174" s="140"/>
    </row>
    <row r="175" spans="1:60" outlineLevel="1" x14ac:dyDescent="0.2">
      <c r="A175" s="141"/>
      <c r="B175" s="141"/>
      <c r="C175" s="697" t="s">
        <v>220</v>
      </c>
      <c r="D175" s="698"/>
      <c r="E175" s="152">
        <v>3.4980000000000002</v>
      </c>
      <c r="F175" s="161"/>
      <c r="G175" s="161"/>
      <c r="H175" s="161"/>
      <c r="I175" s="161"/>
      <c r="J175" s="161"/>
      <c r="K175" s="161"/>
      <c r="L175" s="161"/>
      <c r="M175" s="161"/>
      <c r="N175" s="144"/>
      <c r="O175" s="144"/>
      <c r="P175" s="144"/>
      <c r="Q175" s="144"/>
      <c r="R175" s="144"/>
      <c r="S175" s="144"/>
      <c r="T175" s="145"/>
      <c r="U175" s="144"/>
      <c r="V175" s="161"/>
      <c r="W175" s="140"/>
      <c r="X175" s="140"/>
      <c r="Y175" s="140"/>
      <c r="Z175" s="140"/>
      <c r="AA175" s="140"/>
      <c r="AB175" s="140"/>
      <c r="AC175" s="140"/>
      <c r="AD175" s="140"/>
      <c r="AE175" s="140" t="s">
        <v>128</v>
      </c>
      <c r="AF175" s="140">
        <v>1</v>
      </c>
      <c r="AG175" s="140"/>
      <c r="AH175" s="140"/>
      <c r="AI175" s="140"/>
      <c r="AJ175" s="140"/>
      <c r="AK175" s="140"/>
      <c r="AL175" s="140"/>
      <c r="AM175" s="140"/>
      <c r="AN175" s="140"/>
      <c r="AO175" s="140"/>
      <c r="AP175" s="140"/>
      <c r="AQ175" s="140"/>
      <c r="AR175" s="140"/>
      <c r="AS175" s="140"/>
      <c r="AT175" s="140"/>
      <c r="AU175" s="140"/>
      <c r="AV175" s="140"/>
      <c r="AW175" s="140"/>
      <c r="AX175" s="140"/>
      <c r="AY175" s="140"/>
      <c r="AZ175" s="140"/>
      <c r="BA175" s="140"/>
      <c r="BB175" s="140"/>
      <c r="BC175" s="140"/>
      <c r="BD175" s="140"/>
      <c r="BE175" s="140"/>
      <c r="BF175" s="140"/>
      <c r="BG175" s="140"/>
      <c r="BH175" s="140"/>
    </row>
    <row r="176" spans="1:60" outlineLevel="1" x14ac:dyDescent="0.2">
      <c r="A176" s="141"/>
      <c r="B176" s="141"/>
      <c r="C176" s="694" t="s">
        <v>310</v>
      </c>
      <c r="D176" s="695"/>
      <c r="E176" s="150">
        <v>3.1482000000000001</v>
      </c>
      <c r="F176" s="161"/>
      <c r="G176" s="161"/>
      <c r="H176" s="161"/>
      <c r="I176" s="161"/>
      <c r="J176" s="161"/>
      <c r="K176" s="161"/>
      <c r="L176" s="161"/>
      <c r="M176" s="161"/>
      <c r="N176" s="144"/>
      <c r="O176" s="144"/>
      <c r="P176" s="144"/>
      <c r="Q176" s="144"/>
      <c r="R176" s="144"/>
      <c r="S176" s="144"/>
      <c r="T176" s="145"/>
      <c r="U176" s="144"/>
      <c r="V176" s="161"/>
      <c r="W176" s="140"/>
      <c r="X176" s="140"/>
      <c r="Y176" s="140"/>
      <c r="Z176" s="140"/>
      <c r="AA176" s="140"/>
      <c r="AB176" s="140"/>
      <c r="AC176" s="140"/>
      <c r="AD176" s="140"/>
      <c r="AE176" s="140" t="s">
        <v>128</v>
      </c>
      <c r="AF176" s="140">
        <v>0</v>
      </c>
      <c r="AG176" s="140"/>
      <c r="AH176" s="140"/>
      <c r="AI176" s="140"/>
      <c r="AJ176" s="140"/>
      <c r="AK176" s="140"/>
      <c r="AL176" s="140"/>
      <c r="AM176" s="140"/>
      <c r="AN176" s="140"/>
      <c r="AO176" s="140"/>
      <c r="AP176" s="140"/>
      <c r="AQ176" s="140"/>
      <c r="AR176" s="140"/>
      <c r="AS176" s="140"/>
      <c r="AT176" s="140"/>
      <c r="AU176" s="140"/>
      <c r="AV176" s="140"/>
      <c r="AW176" s="140"/>
      <c r="AX176" s="140"/>
      <c r="AY176" s="140"/>
      <c r="AZ176" s="140"/>
      <c r="BA176" s="140"/>
      <c r="BB176" s="140"/>
      <c r="BC176" s="140"/>
      <c r="BD176" s="140"/>
      <c r="BE176" s="140"/>
      <c r="BF176" s="140"/>
      <c r="BG176" s="140"/>
      <c r="BH176" s="140"/>
    </row>
    <row r="177" spans="1:60" outlineLevel="1" x14ac:dyDescent="0.2">
      <c r="A177" s="141"/>
      <c r="B177" s="141"/>
      <c r="C177" s="697" t="s">
        <v>220</v>
      </c>
      <c r="D177" s="698"/>
      <c r="E177" s="152">
        <v>3.1482000000000001</v>
      </c>
      <c r="F177" s="161"/>
      <c r="G177" s="161"/>
      <c r="H177" s="161"/>
      <c r="I177" s="161"/>
      <c r="J177" s="161"/>
      <c r="K177" s="161"/>
      <c r="L177" s="161"/>
      <c r="M177" s="161"/>
      <c r="N177" s="144"/>
      <c r="O177" s="144"/>
      <c r="P177" s="144"/>
      <c r="Q177" s="144"/>
      <c r="R177" s="144"/>
      <c r="S177" s="144"/>
      <c r="T177" s="145"/>
      <c r="U177" s="144"/>
      <c r="V177" s="161"/>
      <c r="W177" s="140"/>
      <c r="X177" s="140"/>
      <c r="Y177" s="140"/>
      <c r="Z177" s="140"/>
      <c r="AA177" s="140"/>
      <c r="AB177" s="140"/>
      <c r="AC177" s="140"/>
      <c r="AD177" s="140"/>
      <c r="AE177" s="140" t="s">
        <v>128</v>
      </c>
      <c r="AF177" s="140">
        <v>1</v>
      </c>
      <c r="AG177" s="140"/>
      <c r="AH177" s="140"/>
      <c r="AI177" s="140"/>
      <c r="AJ177" s="140"/>
      <c r="AK177" s="140"/>
      <c r="AL177" s="140"/>
      <c r="AM177" s="140"/>
      <c r="AN177" s="140"/>
      <c r="AO177" s="140"/>
      <c r="AP177" s="140"/>
      <c r="AQ177" s="140"/>
      <c r="AR177" s="140"/>
      <c r="AS177" s="140"/>
      <c r="AT177" s="140"/>
      <c r="AU177" s="140"/>
      <c r="AV177" s="140"/>
      <c r="AW177" s="140"/>
      <c r="AX177" s="140"/>
      <c r="AY177" s="140"/>
      <c r="AZ177" s="140"/>
      <c r="BA177" s="140"/>
      <c r="BB177" s="140"/>
      <c r="BC177" s="140"/>
      <c r="BD177" s="140"/>
      <c r="BE177" s="140"/>
      <c r="BF177" s="140"/>
      <c r="BG177" s="140"/>
      <c r="BH177" s="140"/>
    </row>
    <row r="178" spans="1:60" outlineLevel="1" x14ac:dyDescent="0.2">
      <c r="A178" s="141">
        <v>43</v>
      </c>
      <c r="B178" s="141" t="s">
        <v>311</v>
      </c>
      <c r="C178" s="692" t="s">
        <v>312</v>
      </c>
      <c r="D178" s="143" t="s">
        <v>313</v>
      </c>
      <c r="E178" s="149">
        <v>1108.9335000000001</v>
      </c>
      <c r="F178" s="693"/>
      <c r="G178" s="161">
        <f>ROUND(E178*F178,2)</f>
        <v>0</v>
      </c>
      <c r="H178" s="693"/>
      <c r="I178" s="161">
        <f>ROUND(E178*H178,2)</f>
        <v>0</v>
      </c>
      <c r="J178" s="693"/>
      <c r="K178" s="161">
        <f>ROUND(E178*J178,2)</f>
        <v>0</v>
      </c>
      <c r="L178" s="161">
        <v>21</v>
      </c>
      <c r="M178" s="161">
        <f>G178*(1+L178/100)</f>
        <v>0</v>
      </c>
      <c r="N178" s="144">
        <v>1.0499999999999999E-3</v>
      </c>
      <c r="O178" s="144">
        <f>ROUND(E178*N178,5)</f>
        <v>1.16438</v>
      </c>
      <c r="P178" s="144">
        <v>0</v>
      </c>
      <c r="Q178" s="144">
        <f>ROUND(E178*P178,5)</f>
        <v>0</v>
      </c>
      <c r="R178" s="144"/>
      <c r="S178" s="144"/>
      <c r="T178" s="145">
        <v>5.5160000000000001E-2</v>
      </c>
      <c r="U178" s="144">
        <f>ROUND(E178*T178,2)</f>
        <v>61.17</v>
      </c>
      <c r="V178" s="161" t="s">
        <v>366</v>
      </c>
      <c r="W178" s="140"/>
      <c r="X178" s="140"/>
      <c r="Y178" s="140"/>
      <c r="Z178" s="140"/>
      <c r="AA178" s="140"/>
      <c r="AB178" s="140"/>
      <c r="AC178" s="140"/>
      <c r="AD178" s="140"/>
      <c r="AE178" s="140" t="s">
        <v>168</v>
      </c>
      <c r="AF178" s="140"/>
      <c r="AG178" s="140"/>
      <c r="AH178" s="140"/>
      <c r="AI178" s="140"/>
      <c r="AJ178" s="140"/>
      <c r="AK178" s="140"/>
      <c r="AL178" s="140"/>
      <c r="AM178" s="140"/>
      <c r="AN178" s="140"/>
      <c r="AO178" s="140"/>
      <c r="AP178" s="140"/>
      <c r="AQ178" s="140"/>
      <c r="AR178" s="140"/>
      <c r="AS178" s="140"/>
      <c r="AT178" s="140"/>
      <c r="AU178" s="140"/>
      <c r="AV178" s="140"/>
      <c r="AW178" s="140"/>
      <c r="AX178" s="140"/>
      <c r="AY178" s="140"/>
      <c r="AZ178" s="140"/>
      <c r="BA178" s="140"/>
      <c r="BB178" s="140"/>
      <c r="BC178" s="140"/>
      <c r="BD178" s="140"/>
      <c r="BE178" s="140"/>
      <c r="BF178" s="140"/>
      <c r="BG178" s="140"/>
      <c r="BH178" s="140"/>
    </row>
    <row r="179" spans="1:60" ht="22.5" outlineLevel="1" x14ac:dyDescent="0.2">
      <c r="A179" s="141"/>
      <c r="B179" s="141"/>
      <c r="C179" s="694" t="s">
        <v>314</v>
      </c>
      <c r="D179" s="695"/>
      <c r="E179" s="150"/>
      <c r="F179" s="161"/>
      <c r="G179" s="161"/>
      <c r="H179" s="161"/>
      <c r="I179" s="161"/>
      <c r="J179" s="161"/>
      <c r="K179" s="161"/>
      <c r="L179" s="161"/>
      <c r="M179" s="161"/>
      <c r="N179" s="144"/>
      <c r="O179" s="144"/>
      <c r="P179" s="144"/>
      <c r="Q179" s="144"/>
      <c r="R179" s="144"/>
      <c r="S179" s="144"/>
      <c r="T179" s="145"/>
      <c r="U179" s="144"/>
      <c r="V179" s="161"/>
      <c r="W179" s="140"/>
      <c r="X179" s="140"/>
      <c r="Y179" s="140"/>
      <c r="Z179" s="140"/>
      <c r="AA179" s="140"/>
      <c r="AB179" s="140"/>
      <c r="AC179" s="140"/>
      <c r="AD179" s="140"/>
      <c r="AE179" s="140" t="s">
        <v>128</v>
      </c>
      <c r="AF179" s="140">
        <v>0</v>
      </c>
      <c r="AG179" s="140"/>
      <c r="AH179" s="140"/>
      <c r="AI179" s="140"/>
      <c r="AJ179" s="140"/>
      <c r="AK179" s="140"/>
      <c r="AL179" s="140"/>
      <c r="AM179" s="140"/>
      <c r="AN179" s="140"/>
      <c r="AO179" s="140"/>
      <c r="AP179" s="140"/>
      <c r="AQ179" s="140"/>
      <c r="AR179" s="140"/>
      <c r="AS179" s="140"/>
      <c r="AT179" s="140"/>
      <c r="AU179" s="140"/>
      <c r="AV179" s="140"/>
      <c r="AW179" s="140"/>
      <c r="AX179" s="140"/>
      <c r="AY179" s="140"/>
      <c r="AZ179" s="140"/>
      <c r="BA179" s="140"/>
      <c r="BB179" s="140"/>
      <c r="BC179" s="140"/>
      <c r="BD179" s="140"/>
      <c r="BE179" s="140"/>
      <c r="BF179" s="140"/>
      <c r="BG179" s="140"/>
      <c r="BH179" s="140"/>
    </row>
    <row r="180" spans="1:60" ht="22.5" outlineLevel="1" x14ac:dyDescent="0.2">
      <c r="A180" s="141"/>
      <c r="B180" s="141"/>
      <c r="C180" s="694" t="s">
        <v>315</v>
      </c>
      <c r="D180" s="695"/>
      <c r="E180" s="150"/>
      <c r="F180" s="161"/>
      <c r="G180" s="161"/>
      <c r="H180" s="161"/>
      <c r="I180" s="161"/>
      <c r="J180" s="161"/>
      <c r="K180" s="161"/>
      <c r="L180" s="161"/>
      <c r="M180" s="161"/>
      <c r="N180" s="144"/>
      <c r="O180" s="144"/>
      <c r="P180" s="144"/>
      <c r="Q180" s="144"/>
      <c r="R180" s="144"/>
      <c r="S180" s="144"/>
      <c r="T180" s="145"/>
      <c r="U180" s="144"/>
      <c r="V180" s="161"/>
      <c r="W180" s="140"/>
      <c r="X180" s="140"/>
      <c r="Y180" s="140"/>
      <c r="Z180" s="140"/>
      <c r="AA180" s="140"/>
      <c r="AB180" s="140"/>
      <c r="AC180" s="140"/>
      <c r="AD180" s="140"/>
      <c r="AE180" s="140" t="s">
        <v>128</v>
      </c>
      <c r="AF180" s="140">
        <v>0</v>
      </c>
      <c r="AG180" s="140"/>
      <c r="AH180" s="140"/>
      <c r="AI180" s="140"/>
      <c r="AJ180" s="140"/>
      <c r="AK180" s="140"/>
      <c r="AL180" s="140"/>
      <c r="AM180" s="140"/>
      <c r="AN180" s="140"/>
      <c r="AO180" s="140"/>
      <c r="AP180" s="140"/>
      <c r="AQ180" s="140"/>
      <c r="AR180" s="140"/>
      <c r="AS180" s="140"/>
      <c r="AT180" s="140"/>
      <c r="AU180" s="140"/>
      <c r="AV180" s="140"/>
      <c r="AW180" s="140"/>
      <c r="AX180" s="140"/>
      <c r="AY180" s="140"/>
      <c r="AZ180" s="140"/>
      <c r="BA180" s="140"/>
      <c r="BB180" s="140"/>
      <c r="BC180" s="140"/>
      <c r="BD180" s="140"/>
      <c r="BE180" s="140"/>
      <c r="BF180" s="140"/>
      <c r="BG180" s="140"/>
      <c r="BH180" s="140"/>
    </row>
    <row r="181" spans="1:60" outlineLevel="1" x14ac:dyDescent="0.2">
      <c r="A181" s="141"/>
      <c r="B181" s="141"/>
      <c r="C181" s="694" t="s">
        <v>316</v>
      </c>
      <c r="D181" s="695"/>
      <c r="E181" s="150"/>
      <c r="F181" s="161"/>
      <c r="G181" s="161"/>
      <c r="H181" s="161"/>
      <c r="I181" s="161"/>
      <c r="J181" s="161"/>
      <c r="K181" s="161"/>
      <c r="L181" s="161"/>
      <c r="M181" s="161"/>
      <c r="N181" s="144"/>
      <c r="O181" s="144"/>
      <c r="P181" s="144"/>
      <c r="Q181" s="144"/>
      <c r="R181" s="144"/>
      <c r="S181" s="144"/>
      <c r="T181" s="145"/>
      <c r="U181" s="144"/>
      <c r="V181" s="161"/>
      <c r="W181" s="140"/>
      <c r="X181" s="140"/>
      <c r="Y181" s="140"/>
      <c r="Z181" s="140"/>
      <c r="AA181" s="140"/>
      <c r="AB181" s="140"/>
      <c r="AC181" s="140"/>
      <c r="AD181" s="140"/>
      <c r="AE181" s="140" t="s">
        <v>128</v>
      </c>
      <c r="AF181" s="140">
        <v>0</v>
      </c>
      <c r="AG181" s="140"/>
      <c r="AH181" s="140"/>
      <c r="AI181" s="140"/>
      <c r="AJ181" s="140"/>
      <c r="AK181" s="140"/>
      <c r="AL181" s="140"/>
      <c r="AM181" s="140"/>
      <c r="AN181" s="140"/>
      <c r="AO181" s="140"/>
      <c r="AP181" s="140"/>
      <c r="AQ181" s="140"/>
      <c r="AR181" s="140"/>
      <c r="AS181" s="140"/>
      <c r="AT181" s="140"/>
      <c r="AU181" s="140"/>
      <c r="AV181" s="140"/>
      <c r="AW181" s="140"/>
      <c r="AX181" s="140"/>
      <c r="AY181" s="140"/>
      <c r="AZ181" s="140"/>
      <c r="BA181" s="140"/>
      <c r="BB181" s="140"/>
      <c r="BC181" s="140"/>
      <c r="BD181" s="140"/>
      <c r="BE181" s="140"/>
      <c r="BF181" s="140"/>
      <c r="BG181" s="140"/>
      <c r="BH181" s="140"/>
    </row>
    <row r="182" spans="1:60" outlineLevel="1" x14ac:dyDescent="0.2">
      <c r="A182" s="141"/>
      <c r="B182" s="141"/>
      <c r="C182" s="694" t="s">
        <v>317</v>
      </c>
      <c r="D182" s="695"/>
      <c r="E182" s="150"/>
      <c r="F182" s="161"/>
      <c r="G182" s="161"/>
      <c r="H182" s="161"/>
      <c r="I182" s="161"/>
      <c r="J182" s="161"/>
      <c r="K182" s="161"/>
      <c r="L182" s="161"/>
      <c r="M182" s="161"/>
      <c r="N182" s="144"/>
      <c r="O182" s="144"/>
      <c r="P182" s="144"/>
      <c r="Q182" s="144"/>
      <c r="R182" s="144"/>
      <c r="S182" s="144"/>
      <c r="T182" s="145"/>
      <c r="U182" s="144"/>
      <c r="V182" s="161"/>
      <c r="W182" s="140"/>
      <c r="X182" s="140"/>
      <c r="Y182" s="140"/>
      <c r="Z182" s="140"/>
      <c r="AA182" s="140"/>
      <c r="AB182" s="140"/>
      <c r="AC182" s="140"/>
      <c r="AD182" s="140"/>
      <c r="AE182" s="140" t="s">
        <v>128</v>
      </c>
      <c r="AF182" s="140">
        <v>0</v>
      </c>
      <c r="AG182" s="140"/>
      <c r="AH182" s="140"/>
      <c r="AI182" s="140"/>
      <c r="AJ182" s="140"/>
      <c r="AK182" s="140"/>
      <c r="AL182" s="140"/>
      <c r="AM182" s="140"/>
      <c r="AN182" s="140"/>
      <c r="AO182" s="140"/>
      <c r="AP182" s="140"/>
      <c r="AQ182" s="140"/>
      <c r="AR182" s="140"/>
      <c r="AS182" s="140"/>
      <c r="AT182" s="140"/>
      <c r="AU182" s="140"/>
      <c r="AV182" s="140"/>
      <c r="AW182" s="140"/>
      <c r="AX182" s="140"/>
      <c r="AY182" s="140"/>
      <c r="AZ182" s="140"/>
      <c r="BA182" s="140"/>
      <c r="BB182" s="140"/>
      <c r="BC182" s="140"/>
      <c r="BD182" s="140"/>
      <c r="BE182" s="140"/>
      <c r="BF182" s="140"/>
      <c r="BG182" s="140"/>
      <c r="BH182" s="140"/>
    </row>
    <row r="183" spans="1:60" outlineLevel="1" x14ac:dyDescent="0.2">
      <c r="A183" s="141"/>
      <c r="B183" s="141"/>
      <c r="C183" s="694" t="s">
        <v>217</v>
      </c>
      <c r="D183" s="695"/>
      <c r="E183" s="150"/>
      <c r="F183" s="161"/>
      <c r="G183" s="161"/>
      <c r="H183" s="161"/>
      <c r="I183" s="161"/>
      <c r="J183" s="161"/>
      <c r="K183" s="161"/>
      <c r="L183" s="161"/>
      <c r="M183" s="161"/>
      <c r="N183" s="144"/>
      <c r="O183" s="144"/>
      <c r="P183" s="144"/>
      <c r="Q183" s="144"/>
      <c r="R183" s="144"/>
      <c r="S183" s="144"/>
      <c r="T183" s="145"/>
      <c r="U183" s="144"/>
      <c r="V183" s="161"/>
      <c r="W183" s="140"/>
      <c r="X183" s="140"/>
      <c r="Y183" s="140"/>
      <c r="Z183" s="140"/>
      <c r="AA183" s="140"/>
      <c r="AB183" s="140"/>
      <c r="AC183" s="140"/>
      <c r="AD183" s="140"/>
      <c r="AE183" s="140" t="s">
        <v>128</v>
      </c>
      <c r="AF183" s="140">
        <v>0</v>
      </c>
      <c r="AG183" s="140"/>
      <c r="AH183" s="140"/>
      <c r="AI183" s="140"/>
      <c r="AJ183" s="140"/>
      <c r="AK183" s="140"/>
      <c r="AL183" s="140"/>
      <c r="AM183" s="140"/>
      <c r="AN183" s="140"/>
      <c r="AO183" s="140"/>
      <c r="AP183" s="140"/>
      <c r="AQ183" s="140"/>
      <c r="AR183" s="140"/>
      <c r="AS183" s="140"/>
      <c r="AT183" s="140"/>
      <c r="AU183" s="140"/>
      <c r="AV183" s="140"/>
      <c r="AW183" s="140"/>
      <c r="AX183" s="140"/>
      <c r="AY183" s="140"/>
      <c r="AZ183" s="140"/>
      <c r="BA183" s="140"/>
      <c r="BB183" s="140"/>
      <c r="BC183" s="140"/>
      <c r="BD183" s="140"/>
      <c r="BE183" s="140"/>
      <c r="BF183" s="140"/>
      <c r="BG183" s="140"/>
      <c r="BH183" s="140"/>
    </row>
    <row r="184" spans="1:60" outlineLevel="1" x14ac:dyDescent="0.2">
      <c r="A184" s="141"/>
      <c r="B184" s="141"/>
      <c r="C184" s="694" t="s">
        <v>318</v>
      </c>
      <c r="D184" s="695"/>
      <c r="E184" s="150"/>
      <c r="F184" s="161"/>
      <c r="G184" s="161"/>
      <c r="H184" s="161"/>
      <c r="I184" s="161"/>
      <c r="J184" s="161"/>
      <c r="K184" s="161"/>
      <c r="L184" s="161"/>
      <c r="M184" s="161"/>
      <c r="N184" s="144"/>
      <c r="O184" s="144"/>
      <c r="P184" s="144"/>
      <c r="Q184" s="144"/>
      <c r="R184" s="144"/>
      <c r="S184" s="144"/>
      <c r="T184" s="145"/>
      <c r="U184" s="144"/>
      <c r="V184" s="161"/>
      <c r="W184" s="140"/>
      <c r="X184" s="140"/>
      <c r="Y184" s="140"/>
      <c r="Z184" s="140"/>
      <c r="AA184" s="140"/>
      <c r="AB184" s="140"/>
      <c r="AC184" s="140"/>
      <c r="AD184" s="140"/>
      <c r="AE184" s="140" t="s">
        <v>128</v>
      </c>
      <c r="AF184" s="140">
        <v>0</v>
      </c>
      <c r="AG184" s="140"/>
      <c r="AH184" s="140"/>
      <c r="AI184" s="140"/>
      <c r="AJ184" s="140"/>
      <c r="AK184" s="140"/>
      <c r="AL184" s="140"/>
      <c r="AM184" s="140"/>
      <c r="AN184" s="140"/>
      <c r="AO184" s="140"/>
      <c r="AP184" s="140"/>
      <c r="AQ184" s="140"/>
      <c r="AR184" s="140"/>
      <c r="AS184" s="140"/>
      <c r="AT184" s="140"/>
      <c r="AU184" s="140"/>
      <c r="AV184" s="140"/>
      <c r="AW184" s="140"/>
      <c r="AX184" s="140"/>
      <c r="AY184" s="140"/>
      <c r="AZ184" s="140"/>
      <c r="BA184" s="140"/>
      <c r="BB184" s="140"/>
      <c r="BC184" s="140"/>
      <c r="BD184" s="140"/>
      <c r="BE184" s="140"/>
      <c r="BF184" s="140"/>
      <c r="BG184" s="140"/>
      <c r="BH184" s="140"/>
    </row>
    <row r="185" spans="1:60" outlineLevel="1" x14ac:dyDescent="0.2">
      <c r="A185" s="141"/>
      <c r="B185" s="141"/>
      <c r="C185" s="694" t="s">
        <v>319</v>
      </c>
      <c r="D185" s="695"/>
      <c r="E185" s="150"/>
      <c r="F185" s="161"/>
      <c r="G185" s="161"/>
      <c r="H185" s="161"/>
      <c r="I185" s="161"/>
      <c r="J185" s="161"/>
      <c r="K185" s="161"/>
      <c r="L185" s="161"/>
      <c r="M185" s="161"/>
      <c r="N185" s="144"/>
      <c r="O185" s="144"/>
      <c r="P185" s="144"/>
      <c r="Q185" s="144"/>
      <c r="R185" s="144"/>
      <c r="S185" s="144"/>
      <c r="T185" s="145"/>
      <c r="U185" s="144"/>
      <c r="V185" s="161"/>
      <c r="W185" s="140"/>
      <c r="X185" s="140"/>
      <c r="Y185" s="140"/>
      <c r="Z185" s="140"/>
      <c r="AA185" s="140"/>
      <c r="AB185" s="140"/>
      <c r="AC185" s="140"/>
      <c r="AD185" s="140"/>
      <c r="AE185" s="140" t="s">
        <v>128</v>
      </c>
      <c r="AF185" s="140">
        <v>0</v>
      </c>
      <c r="AG185" s="140"/>
      <c r="AH185" s="140"/>
      <c r="AI185" s="140"/>
      <c r="AJ185" s="140"/>
      <c r="AK185" s="140"/>
      <c r="AL185" s="140"/>
      <c r="AM185" s="140"/>
      <c r="AN185" s="140"/>
      <c r="AO185" s="140"/>
      <c r="AP185" s="140"/>
      <c r="AQ185" s="140"/>
      <c r="AR185" s="140"/>
      <c r="AS185" s="140"/>
      <c r="AT185" s="140"/>
      <c r="AU185" s="140"/>
      <c r="AV185" s="140"/>
      <c r="AW185" s="140"/>
      <c r="AX185" s="140"/>
      <c r="AY185" s="140"/>
      <c r="AZ185" s="140"/>
      <c r="BA185" s="140"/>
      <c r="BB185" s="140"/>
      <c r="BC185" s="140"/>
      <c r="BD185" s="140"/>
      <c r="BE185" s="140"/>
      <c r="BF185" s="140"/>
      <c r="BG185" s="140"/>
      <c r="BH185" s="140"/>
    </row>
    <row r="186" spans="1:60" outlineLevel="1" x14ac:dyDescent="0.2">
      <c r="A186" s="141"/>
      <c r="B186" s="141"/>
      <c r="C186" s="694" t="s">
        <v>320</v>
      </c>
      <c r="D186" s="695"/>
      <c r="E186" s="150">
        <v>612.02769999999998</v>
      </c>
      <c r="F186" s="161"/>
      <c r="G186" s="161"/>
      <c r="H186" s="161"/>
      <c r="I186" s="161"/>
      <c r="J186" s="161"/>
      <c r="K186" s="161"/>
      <c r="L186" s="161"/>
      <c r="M186" s="161"/>
      <c r="N186" s="144"/>
      <c r="O186" s="144"/>
      <c r="P186" s="144"/>
      <c r="Q186" s="144"/>
      <c r="R186" s="144"/>
      <c r="S186" s="144"/>
      <c r="T186" s="145"/>
      <c r="U186" s="144"/>
      <c r="V186" s="161"/>
      <c r="W186" s="140"/>
      <c r="X186" s="140"/>
      <c r="Y186" s="140"/>
      <c r="Z186" s="140"/>
      <c r="AA186" s="140"/>
      <c r="AB186" s="140"/>
      <c r="AC186" s="140"/>
      <c r="AD186" s="140"/>
      <c r="AE186" s="140" t="s">
        <v>128</v>
      </c>
      <c r="AF186" s="140">
        <v>0</v>
      </c>
      <c r="AG186" s="140"/>
      <c r="AH186" s="140"/>
      <c r="AI186" s="140"/>
      <c r="AJ186" s="140"/>
      <c r="AK186" s="140"/>
      <c r="AL186" s="140"/>
      <c r="AM186" s="140"/>
      <c r="AN186" s="140"/>
      <c r="AO186" s="140"/>
      <c r="AP186" s="140"/>
      <c r="AQ186" s="140"/>
      <c r="AR186" s="140"/>
      <c r="AS186" s="140"/>
      <c r="AT186" s="140"/>
      <c r="AU186" s="140"/>
      <c r="AV186" s="140"/>
      <c r="AW186" s="140"/>
      <c r="AX186" s="140"/>
      <c r="AY186" s="140"/>
      <c r="AZ186" s="140"/>
      <c r="BA186" s="140"/>
      <c r="BB186" s="140"/>
      <c r="BC186" s="140"/>
      <c r="BD186" s="140"/>
      <c r="BE186" s="140"/>
      <c r="BF186" s="140"/>
      <c r="BG186" s="140"/>
      <c r="BH186" s="140"/>
    </row>
    <row r="187" spans="1:60" outlineLevel="1" x14ac:dyDescent="0.2">
      <c r="A187" s="141"/>
      <c r="B187" s="141"/>
      <c r="C187" s="697" t="s">
        <v>220</v>
      </c>
      <c r="D187" s="698"/>
      <c r="E187" s="152">
        <v>612.02769999999998</v>
      </c>
      <c r="F187" s="161"/>
      <c r="G187" s="161"/>
      <c r="H187" s="161"/>
      <c r="I187" s="161"/>
      <c r="J187" s="161"/>
      <c r="K187" s="161"/>
      <c r="L187" s="161"/>
      <c r="M187" s="161"/>
      <c r="N187" s="144"/>
      <c r="O187" s="144"/>
      <c r="P187" s="144"/>
      <c r="Q187" s="144"/>
      <c r="R187" s="144"/>
      <c r="S187" s="144"/>
      <c r="T187" s="145"/>
      <c r="U187" s="144"/>
      <c r="V187" s="161"/>
      <c r="W187" s="140"/>
      <c r="X187" s="140"/>
      <c r="Y187" s="140"/>
      <c r="Z187" s="140"/>
      <c r="AA187" s="140"/>
      <c r="AB187" s="140"/>
      <c r="AC187" s="140"/>
      <c r="AD187" s="140"/>
      <c r="AE187" s="140" t="s">
        <v>128</v>
      </c>
      <c r="AF187" s="140">
        <v>1</v>
      </c>
      <c r="AG187" s="140"/>
      <c r="AH187" s="140"/>
      <c r="AI187" s="140"/>
      <c r="AJ187" s="140"/>
      <c r="AK187" s="140"/>
      <c r="AL187" s="140"/>
      <c r="AM187" s="140"/>
      <c r="AN187" s="140"/>
      <c r="AO187" s="140"/>
      <c r="AP187" s="140"/>
      <c r="AQ187" s="140"/>
      <c r="AR187" s="140"/>
      <c r="AS187" s="140"/>
      <c r="AT187" s="140"/>
      <c r="AU187" s="140"/>
      <c r="AV187" s="140"/>
      <c r="AW187" s="140"/>
      <c r="AX187" s="140"/>
      <c r="AY187" s="140"/>
      <c r="AZ187" s="140"/>
      <c r="BA187" s="140"/>
      <c r="BB187" s="140"/>
      <c r="BC187" s="140"/>
      <c r="BD187" s="140"/>
      <c r="BE187" s="140"/>
      <c r="BF187" s="140"/>
      <c r="BG187" s="140"/>
      <c r="BH187" s="140"/>
    </row>
    <row r="188" spans="1:60" outlineLevel="1" x14ac:dyDescent="0.2">
      <c r="A188" s="141"/>
      <c r="B188" s="141"/>
      <c r="C188" s="694" t="s">
        <v>321</v>
      </c>
      <c r="D188" s="695"/>
      <c r="E188" s="150"/>
      <c r="F188" s="161"/>
      <c r="G188" s="161"/>
      <c r="H188" s="161"/>
      <c r="I188" s="161"/>
      <c r="J188" s="161"/>
      <c r="K188" s="161"/>
      <c r="L188" s="161"/>
      <c r="M188" s="161"/>
      <c r="N188" s="144"/>
      <c r="O188" s="144"/>
      <c r="P188" s="144"/>
      <c r="Q188" s="144"/>
      <c r="R188" s="144"/>
      <c r="S188" s="144"/>
      <c r="T188" s="145"/>
      <c r="U188" s="144"/>
      <c r="V188" s="161"/>
      <c r="W188" s="140"/>
      <c r="X188" s="140"/>
      <c r="Y188" s="140"/>
      <c r="Z188" s="140"/>
      <c r="AA188" s="140"/>
      <c r="AB188" s="140"/>
      <c r="AC188" s="140"/>
      <c r="AD188" s="140"/>
      <c r="AE188" s="140" t="s">
        <v>128</v>
      </c>
      <c r="AF188" s="140">
        <v>0</v>
      </c>
      <c r="AG188" s="140"/>
      <c r="AH188" s="140"/>
      <c r="AI188" s="140"/>
      <c r="AJ188" s="140"/>
      <c r="AK188" s="140"/>
      <c r="AL188" s="140"/>
      <c r="AM188" s="140"/>
      <c r="AN188" s="140"/>
      <c r="AO188" s="140"/>
      <c r="AP188" s="140"/>
      <c r="AQ188" s="140"/>
      <c r="AR188" s="140"/>
      <c r="AS188" s="140"/>
      <c r="AT188" s="140"/>
      <c r="AU188" s="140"/>
      <c r="AV188" s="140"/>
      <c r="AW188" s="140"/>
      <c r="AX188" s="140"/>
      <c r="AY188" s="140"/>
      <c r="AZ188" s="140"/>
      <c r="BA188" s="140"/>
      <c r="BB188" s="140"/>
      <c r="BC188" s="140"/>
      <c r="BD188" s="140"/>
      <c r="BE188" s="140"/>
      <c r="BF188" s="140"/>
      <c r="BG188" s="140"/>
      <c r="BH188" s="140"/>
    </row>
    <row r="189" spans="1:60" outlineLevel="1" x14ac:dyDescent="0.2">
      <c r="A189" s="141"/>
      <c r="B189" s="141"/>
      <c r="C189" s="694" t="s">
        <v>322</v>
      </c>
      <c r="D189" s="695"/>
      <c r="E189" s="150">
        <v>372.01580000000001</v>
      </c>
      <c r="F189" s="161"/>
      <c r="G189" s="161"/>
      <c r="H189" s="161"/>
      <c r="I189" s="161"/>
      <c r="J189" s="161"/>
      <c r="K189" s="161"/>
      <c r="L189" s="161"/>
      <c r="M189" s="161"/>
      <c r="N189" s="144"/>
      <c r="O189" s="144"/>
      <c r="P189" s="144"/>
      <c r="Q189" s="144"/>
      <c r="R189" s="144"/>
      <c r="S189" s="144"/>
      <c r="T189" s="145"/>
      <c r="U189" s="144"/>
      <c r="V189" s="161"/>
      <c r="W189" s="140"/>
      <c r="X189" s="140"/>
      <c r="Y189" s="140"/>
      <c r="Z189" s="140"/>
      <c r="AA189" s="140"/>
      <c r="AB189" s="140"/>
      <c r="AC189" s="140"/>
      <c r="AD189" s="140"/>
      <c r="AE189" s="140" t="s">
        <v>128</v>
      </c>
      <c r="AF189" s="140">
        <v>0</v>
      </c>
      <c r="AG189" s="140"/>
      <c r="AH189" s="140"/>
      <c r="AI189" s="140"/>
      <c r="AJ189" s="140"/>
      <c r="AK189" s="140"/>
      <c r="AL189" s="140"/>
      <c r="AM189" s="140"/>
      <c r="AN189" s="140"/>
      <c r="AO189" s="140"/>
      <c r="AP189" s="140"/>
      <c r="AQ189" s="140"/>
      <c r="AR189" s="140"/>
      <c r="AS189" s="140"/>
      <c r="AT189" s="140"/>
      <c r="AU189" s="140"/>
      <c r="AV189" s="140"/>
      <c r="AW189" s="140"/>
      <c r="AX189" s="140"/>
      <c r="AY189" s="140"/>
      <c r="AZ189" s="140"/>
      <c r="BA189" s="140"/>
      <c r="BB189" s="140"/>
      <c r="BC189" s="140"/>
      <c r="BD189" s="140"/>
      <c r="BE189" s="140"/>
      <c r="BF189" s="140"/>
      <c r="BG189" s="140"/>
      <c r="BH189" s="140"/>
    </row>
    <row r="190" spans="1:60" outlineLevel="1" x14ac:dyDescent="0.2">
      <c r="A190" s="141"/>
      <c r="B190" s="141"/>
      <c r="C190" s="694" t="s">
        <v>323</v>
      </c>
      <c r="D190" s="695"/>
      <c r="E190" s="150">
        <v>124.89</v>
      </c>
      <c r="F190" s="161"/>
      <c r="G190" s="161"/>
      <c r="H190" s="161"/>
      <c r="I190" s="161"/>
      <c r="J190" s="161"/>
      <c r="K190" s="161"/>
      <c r="L190" s="161"/>
      <c r="M190" s="161"/>
      <c r="N190" s="144"/>
      <c r="O190" s="144"/>
      <c r="P190" s="144"/>
      <c r="Q190" s="144"/>
      <c r="R190" s="144"/>
      <c r="S190" s="144"/>
      <c r="T190" s="145"/>
      <c r="U190" s="144"/>
      <c r="V190" s="161"/>
      <c r="W190" s="140"/>
      <c r="X190" s="140"/>
      <c r="Y190" s="140"/>
      <c r="Z190" s="140"/>
      <c r="AA190" s="140"/>
      <c r="AB190" s="140"/>
      <c r="AC190" s="140"/>
      <c r="AD190" s="140"/>
      <c r="AE190" s="140" t="s">
        <v>128</v>
      </c>
      <c r="AF190" s="140">
        <v>0</v>
      </c>
      <c r="AG190" s="140"/>
      <c r="AH190" s="140"/>
      <c r="AI190" s="140"/>
      <c r="AJ190" s="140"/>
      <c r="AK190" s="140"/>
      <c r="AL190" s="140"/>
      <c r="AM190" s="140"/>
      <c r="AN190" s="140"/>
      <c r="AO190" s="140"/>
      <c r="AP190" s="140"/>
      <c r="AQ190" s="140"/>
      <c r="AR190" s="140"/>
      <c r="AS190" s="140"/>
      <c r="AT190" s="140"/>
      <c r="AU190" s="140"/>
      <c r="AV190" s="140"/>
      <c r="AW190" s="140"/>
      <c r="AX190" s="140"/>
      <c r="AY190" s="140"/>
      <c r="AZ190" s="140"/>
      <c r="BA190" s="140"/>
      <c r="BB190" s="140"/>
      <c r="BC190" s="140"/>
      <c r="BD190" s="140"/>
      <c r="BE190" s="140"/>
      <c r="BF190" s="140"/>
      <c r="BG190" s="140"/>
      <c r="BH190" s="140"/>
    </row>
    <row r="191" spans="1:60" outlineLevel="1" x14ac:dyDescent="0.2">
      <c r="A191" s="141"/>
      <c r="B191" s="141"/>
      <c r="C191" s="697" t="s">
        <v>220</v>
      </c>
      <c r="D191" s="698"/>
      <c r="E191" s="152">
        <v>496.9058</v>
      </c>
      <c r="F191" s="161"/>
      <c r="G191" s="161"/>
      <c r="H191" s="161"/>
      <c r="I191" s="161"/>
      <c r="J191" s="161"/>
      <c r="K191" s="161"/>
      <c r="L191" s="161"/>
      <c r="M191" s="161"/>
      <c r="N191" s="144"/>
      <c r="O191" s="144"/>
      <c r="P191" s="144"/>
      <c r="Q191" s="144"/>
      <c r="R191" s="144"/>
      <c r="S191" s="144"/>
      <c r="T191" s="145"/>
      <c r="U191" s="144"/>
      <c r="V191" s="161"/>
      <c r="W191" s="140"/>
      <c r="X191" s="140"/>
      <c r="Y191" s="140"/>
      <c r="Z191" s="140"/>
      <c r="AA191" s="140"/>
      <c r="AB191" s="140"/>
      <c r="AC191" s="140"/>
      <c r="AD191" s="140"/>
      <c r="AE191" s="140" t="s">
        <v>128</v>
      </c>
      <c r="AF191" s="140">
        <v>1</v>
      </c>
      <c r="AG191" s="140"/>
      <c r="AH191" s="140"/>
      <c r="AI191" s="140"/>
      <c r="AJ191" s="140"/>
      <c r="AK191" s="140"/>
      <c r="AL191" s="140"/>
      <c r="AM191" s="140"/>
      <c r="AN191" s="140"/>
      <c r="AO191" s="140"/>
      <c r="AP191" s="140"/>
      <c r="AQ191" s="140"/>
      <c r="AR191" s="140"/>
      <c r="AS191" s="140"/>
      <c r="AT191" s="140"/>
      <c r="AU191" s="140"/>
      <c r="AV191" s="140"/>
      <c r="AW191" s="140"/>
      <c r="AX191" s="140"/>
      <c r="AY191" s="140"/>
      <c r="AZ191" s="140"/>
      <c r="BA191" s="140"/>
      <c r="BB191" s="140"/>
      <c r="BC191" s="140"/>
      <c r="BD191" s="140"/>
      <c r="BE191" s="140"/>
      <c r="BF191" s="140"/>
      <c r="BG191" s="140"/>
      <c r="BH191" s="140"/>
    </row>
    <row r="192" spans="1:60" x14ac:dyDescent="0.2">
      <c r="A192" s="142" t="s">
        <v>123</v>
      </c>
      <c r="B192" s="142" t="s">
        <v>84</v>
      </c>
      <c r="C192" s="696" t="s">
        <v>85</v>
      </c>
      <c r="D192" s="146"/>
      <c r="E192" s="151"/>
      <c r="F192" s="153"/>
      <c r="G192" s="153">
        <f>SUMIF(AE193:AE210,"&lt;&gt;NOR",G193:G210)</f>
        <v>0</v>
      </c>
      <c r="H192" s="153"/>
      <c r="I192" s="153">
        <f>SUM(I193:I210)</f>
        <v>0</v>
      </c>
      <c r="J192" s="153"/>
      <c r="K192" s="153">
        <f>SUM(K193:K210)</f>
        <v>0</v>
      </c>
      <c r="L192" s="153"/>
      <c r="M192" s="153">
        <f>SUM(M193:M210)</f>
        <v>0</v>
      </c>
      <c r="N192" s="147"/>
      <c r="O192" s="147">
        <f>SUM(O193:O210)</f>
        <v>0.48836999999999997</v>
      </c>
      <c r="P192" s="147"/>
      <c r="Q192" s="147">
        <f>SUM(Q193:Q210)</f>
        <v>0</v>
      </c>
      <c r="R192" s="147"/>
      <c r="S192" s="147"/>
      <c r="T192" s="148"/>
      <c r="U192" s="147">
        <f>SUM(U193:U210)</f>
        <v>46.64</v>
      </c>
      <c r="V192" s="153"/>
      <c r="AE192" t="s">
        <v>124</v>
      </c>
    </row>
    <row r="193" spans="1:60" ht="22.5" outlineLevel="1" x14ac:dyDescent="0.2">
      <c r="A193" s="141">
        <v>44</v>
      </c>
      <c r="B193" s="141" t="s">
        <v>324</v>
      </c>
      <c r="C193" s="692" t="s">
        <v>325</v>
      </c>
      <c r="D193" s="143" t="s">
        <v>175</v>
      </c>
      <c r="E193" s="149">
        <v>98.634</v>
      </c>
      <c r="F193" s="693"/>
      <c r="G193" s="161">
        <f>ROUND(E193*F193,2)</f>
        <v>0</v>
      </c>
      <c r="H193" s="693"/>
      <c r="I193" s="161">
        <f>ROUND(E193*H193,2)</f>
        <v>0</v>
      </c>
      <c r="J193" s="693"/>
      <c r="K193" s="161">
        <f>ROUND(E193*J193,2)</f>
        <v>0</v>
      </c>
      <c r="L193" s="161">
        <v>21</v>
      </c>
      <c r="M193" s="161">
        <f>G193*(1+L193/100)</f>
        <v>0</v>
      </c>
      <c r="N193" s="144">
        <v>0</v>
      </c>
      <c r="O193" s="144">
        <f>ROUND(E193*N193,5)</f>
        <v>0</v>
      </c>
      <c r="P193" s="144">
        <v>0</v>
      </c>
      <c r="Q193" s="144">
        <f>ROUND(E193*P193,5)</f>
        <v>0</v>
      </c>
      <c r="R193" s="144"/>
      <c r="S193" s="144"/>
      <c r="T193" s="145">
        <v>1.6E-2</v>
      </c>
      <c r="U193" s="144">
        <f>ROUND(E193*T193,2)</f>
        <v>1.58</v>
      </c>
      <c r="V193" s="161" t="s">
        <v>367</v>
      </c>
      <c r="W193" s="140"/>
      <c r="X193" s="140"/>
      <c r="Y193" s="140"/>
      <c r="Z193" s="140"/>
      <c r="AA193" s="140"/>
      <c r="AB193" s="140"/>
      <c r="AC193" s="140"/>
      <c r="AD193" s="140"/>
      <c r="AE193" s="140" t="s">
        <v>126</v>
      </c>
      <c r="AF193" s="140"/>
      <c r="AG193" s="140"/>
      <c r="AH193" s="140"/>
      <c r="AI193" s="140"/>
      <c r="AJ193" s="140"/>
      <c r="AK193" s="140"/>
      <c r="AL193" s="140"/>
      <c r="AM193" s="140"/>
      <c r="AN193" s="140"/>
      <c r="AO193" s="140"/>
      <c r="AP193" s="140"/>
      <c r="AQ193" s="140"/>
      <c r="AR193" s="140"/>
      <c r="AS193" s="140"/>
      <c r="AT193" s="140"/>
      <c r="AU193" s="140"/>
      <c r="AV193" s="140"/>
      <c r="AW193" s="140"/>
      <c r="AX193" s="140"/>
      <c r="AY193" s="140"/>
      <c r="AZ193" s="140"/>
      <c r="BA193" s="140"/>
      <c r="BB193" s="140"/>
      <c r="BC193" s="140"/>
      <c r="BD193" s="140"/>
      <c r="BE193" s="140"/>
      <c r="BF193" s="140"/>
      <c r="BG193" s="140"/>
      <c r="BH193" s="140"/>
    </row>
    <row r="194" spans="1:60" outlineLevel="1" x14ac:dyDescent="0.2">
      <c r="A194" s="141"/>
      <c r="B194" s="141"/>
      <c r="C194" s="694" t="s">
        <v>244</v>
      </c>
      <c r="D194" s="695"/>
      <c r="E194" s="150"/>
      <c r="F194" s="161"/>
      <c r="G194" s="161"/>
      <c r="H194" s="161"/>
      <c r="I194" s="161"/>
      <c r="J194" s="161"/>
      <c r="K194" s="161"/>
      <c r="L194" s="161"/>
      <c r="M194" s="161"/>
      <c r="N194" s="144"/>
      <c r="O194" s="144"/>
      <c r="P194" s="144"/>
      <c r="Q194" s="144"/>
      <c r="R194" s="144"/>
      <c r="S194" s="144"/>
      <c r="T194" s="145"/>
      <c r="U194" s="144"/>
      <c r="V194" s="161"/>
      <c r="W194" s="140"/>
      <c r="X194" s="140"/>
      <c r="Y194" s="140"/>
      <c r="Z194" s="140"/>
      <c r="AA194" s="140"/>
      <c r="AB194" s="140"/>
      <c r="AC194" s="140"/>
      <c r="AD194" s="140"/>
      <c r="AE194" s="140" t="s">
        <v>128</v>
      </c>
      <c r="AF194" s="140">
        <v>0</v>
      </c>
      <c r="AG194" s="140"/>
      <c r="AH194" s="140"/>
      <c r="AI194" s="140"/>
      <c r="AJ194" s="140"/>
      <c r="AK194" s="140"/>
      <c r="AL194" s="140"/>
      <c r="AM194" s="140"/>
      <c r="AN194" s="140"/>
      <c r="AO194" s="140"/>
      <c r="AP194" s="140"/>
      <c r="AQ194" s="140"/>
      <c r="AR194" s="140"/>
      <c r="AS194" s="140"/>
      <c r="AT194" s="140"/>
      <c r="AU194" s="140"/>
      <c r="AV194" s="140"/>
      <c r="AW194" s="140"/>
      <c r="AX194" s="140"/>
      <c r="AY194" s="140"/>
      <c r="AZ194" s="140"/>
      <c r="BA194" s="140"/>
      <c r="BB194" s="140"/>
      <c r="BC194" s="140"/>
      <c r="BD194" s="140"/>
      <c r="BE194" s="140"/>
      <c r="BF194" s="140"/>
      <c r="BG194" s="140"/>
      <c r="BH194" s="140"/>
    </row>
    <row r="195" spans="1:60" outlineLevel="1" x14ac:dyDescent="0.2">
      <c r="A195" s="141"/>
      <c r="B195" s="141"/>
      <c r="C195" s="694" t="s">
        <v>245</v>
      </c>
      <c r="D195" s="695"/>
      <c r="E195" s="150"/>
      <c r="F195" s="161"/>
      <c r="G195" s="161"/>
      <c r="H195" s="161"/>
      <c r="I195" s="161"/>
      <c r="J195" s="161"/>
      <c r="K195" s="161"/>
      <c r="L195" s="161"/>
      <c r="M195" s="161"/>
      <c r="N195" s="144"/>
      <c r="O195" s="144"/>
      <c r="P195" s="144"/>
      <c r="Q195" s="144"/>
      <c r="R195" s="144"/>
      <c r="S195" s="144"/>
      <c r="T195" s="145"/>
      <c r="U195" s="144"/>
      <c r="V195" s="161"/>
      <c r="W195" s="140"/>
      <c r="X195" s="140"/>
      <c r="Y195" s="140"/>
      <c r="Z195" s="140"/>
      <c r="AA195" s="140"/>
      <c r="AB195" s="140"/>
      <c r="AC195" s="140"/>
      <c r="AD195" s="140"/>
      <c r="AE195" s="140" t="s">
        <v>128</v>
      </c>
      <c r="AF195" s="140">
        <v>0</v>
      </c>
      <c r="AG195" s="140"/>
      <c r="AH195" s="140"/>
      <c r="AI195" s="140"/>
      <c r="AJ195" s="140"/>
      <c r="AK195" s="140"/>
      <c r="AL195" s="140"/>
      <c r="AM195" s="140"/>
      <c r="AN195" s="140"/>
      <c r="AO195" s="140"/>
      <c r="AP195" s="140"/>
      <c r="AQ195" s="140"/>
      <c r="AR195" s="140"/>
      <c r="AS195" s="140"/>
      <c r="AT195" s="140"/>
      <c r="AU195" s="140"/>
      <c r="AV195" s="140"/>
      <c r="AW195" s="140"/>
      <c r="AX195" s="140"/>
      <c r="AY195" s="140"/>
      <c r="AZ195" s="140"/>
      <c r="BA195" s="140"/>
      <c r="BB195" s="140"/>
      <c r="BC195" s="140"/>
      <c r="BD195" s="140"/>
      <c r="BE195" s="140"/>
      <c r="BF195" s="140"/>
      <c r="BG195" s="140"/>
      <c r="BH195" s="140"/>
    </row>
    <row r="196" spans="1:60" outlineLevel="1" x14ac:dyDescent="0.2">
      <c r="A196" s="141"/>
      <c r="B196" s="141"/>
      <c r="C196" s="694" t="s">
        <v>326</v>
      </c>
      <c r="D196" s="695"/>
      <c r="E196" s="150">
        <v>98.634</v>
      </c>
      <c r="F196" s="161"/>
      <c r="G196" s="161"/>
      <c r="H196" s="161"/>
      <c r="I196" s="161"/>
      <c r="J196" s="161"/>
      <c r="K196" s="161"/>
      <c r="L196" s="161"/>
      <c r="M196" s="161"/>
      <c r="N196" s="144"/>
      <c r="O196" s="144"/>
      <c r="P196" s="144"/>
      <c r="Q196" s="144"/>
      <c r="R196" s="144"/>
      <c r="S196" s="144"/>
      <c r="T196" s="145"/>
      <c r="U196" s="144"/>
      <c r="V196" s="161"/>
      <c r="W196" s="140"/>
      <c r="X196" s="140"/>
      <c r="Y196" s="140"/>
      <c r="Z196" s="140"/>
      <c r="AA196" s="140"/>
      <c r="AB196" s="140"/>
      <c r="AC196" s="140"/>
      <c r="AD196" s="140"/>
      <c r="AE196" s="140" t="s">
        <v>128</v>
      </c>
      <c r="AF196" s="140">
        <v>0</v>
      </c>
      <c r="AG196" s="140"/>
      <c r="AH196" s="140"/>
      <c r="AI196" s="140"/>
      <c r="AJ196" s="140"/>
      <c r="AK196" s="140"/>
      <c r="AL196" s="140"/>
      <c r="AM196" s="140"/>
      <c r="AN196" s="140"/>
      <c r="AO196" s="140"/>
      <c r="AP196" s="140"/>
      <c r="AQ196" s="140"/>
      <c r="AR196" s="140"/>
      <c r="AS196" s="140"/>
      <c r="AT196" s="140"/>
      <c r="AU196" s="140"/>
      <c r="AV196" s="140"/>
      <c r="AW196" s="140"/>
      <c r="AX196" s="140"/>
      <c r="AY196" s="140"/>
      <c r="AZ196" s="140"/>
      <c r="BA196" s="140"/>
      <c r="BB196" s="140"/>
      <c r="BC196" s="140"/>
      <c r="BD196" s="140"/>
      <c r="BE196" s="140"/>
      <c r="BF196" s="140"/>
      <c r="BG196" s="140"/>
      <c r="BH196" s="140"/>
    </row>
    <row r="197" spans="1:60" outlineLevel="1" x14ac:dyDescent="0.2">
      <c r="A197" s="141"/>
      <c r="B197" s="141"/>
      <c r="C197" s="697" t="s">
        <v>220</v>
      </c>
      <c r="D197" s="698"/>
      <c r="E197" s="152">
        <v>98.634</v>
      </c>
      <c r="F197" s="161"/>
      <c r="G197" s="161"/>
      <c r="H197" s="161"/>
      <c r="I197" s="161"/>
      <c r="J197" s="161"/>
      <c r="K197" s="161"/>
      <c r="L197" s="161"/>
      <c r="M197" s="161"/>
      <c r="N197" s="144"/>
      <c r="O197" s="144"/>
      <c r="P197" s="144"/>
      <c r="Q197" s="144"/>
      <c r="R197" s="144"/>
      <c r="S197" s="144"/>
      <c r="T197" s="145"/>
      <c r="U197" s="144"/>
      <c r="V197" s="161"/>
      <c r="W197" s="140"/>
      <c r="X197" s="140"/>
      <c r="Y197" s="140"/>
      <c r="Z197" s="140"/>
      <c r="AA197" s="140"/>
      <c r="AB197" s="140"/>
      <c r="AC197" s="140"/>
      <c r="AD197" s="140"/>
      <c r="AE197" s="140" t="s">
        <v>128</v>
      </c>
      <c r="AF197" s="140">
        <v>1</v>
      </c>
      <c r="AG197" s="140"/>
      <c r="AH197" s="140"/>
      <c r="AI197" s="140"/>
      <c r="AJ197" s="140"/>
      <c r="AK197" s="140"/>
      <c r="AL197" s="140"/>
      <c r="AM197" s="140"/>
      <c r="AN197" s="140"/>
      <c r="AO197" s="140"/>
      <c r="AP197" s="140"/>
      <c r="AQ197" s="140"/>
      <c r="AR197" s="140"/>
      <c r="AS197" s="140"/>
      <c r="AT197" s="140"/>
      <c r="AU197" s="140"/>
      <c r="AV197" s="140"/>
      <c r="AW197" s="140"/>
      <c r="AX197" s="140"/>
      <c r="AY197" s="140"/>
      <c r="AZ197" s="140"/>
      <c r="BA197" s="140"/>
      <c r="BB197" s="140"/>
      <c r="BC197" s="140"/>
      <c r="BD197" s="140"/>
      <c r="BE197" s="140"/>
      <c r="BF197" s="140"/>
      <c r="BG197" s="140"/>
      <c r="BH197" s="140"/>
    </row>
    <row r="198" spans="1:60" outlineLevel="1" x14ac:dyDescent="0.2">
      <c r="A198" s="141">
        <v>45</v>
      </c>
      <c r="B198" s="141" t="s">
        <v>327</v>
      </c>
      <c r="C198" s="692" t="s">
        <v>328</v>
      </c>
      <c r="D198" s="143" t="s">
        <v>175</v>
      </c>
      <c r="E198" s="149">
        <v>98.634</v>
      </c>
      <c r="F198" s="693"/>
      <c r="G198" s="161">
        <f>ROUND(E198*F198,2)</f>
        <v>0</v>
      </c>
      <c r="H198" s="693"/>
      <c r="I198" s="161">
        <f>ROUND(E198*H198,2)</f>
        <v>0</v>
      </c>
      <c r="J198" s="693"/>
      <c r="K198" s="161">
        <f>ROUND(E198*J198,2)</f>
        <v>0</v>
      </c>
      <c r="L198" s="161">
        <v>21</v>
      </c>
      <c r="M198" s="161">
        <f>G198*(1+L198/100)</f>
        <v>0</v>
      </c>
      <c r="N198" s="144">
        <v>0</v>
      </c>
      <c r="O198" s="144">
        <f>ROUND(E198*N198,5)</f>
        <v>0</v>
      </c>
      <c r="P198" s="144">
        <v>0</v>
      </c>
      <c r="Q198" s="144">
        <f>ROUND(E198*P198,5)</f>
        <v>0</v>
      </c>
      <c r="R198" s="144"/>
      <c r="S198" s="144"/>
      <c r="T198" s="145">
        <v>0.14699999999999999</v>
      </c>
      <c r="U198" s="144">
        <f>ROUND(E198*T198,2)</f>
        <v>14.5</v>
      </c>
      <c r="V198" s="161" t="s">
        <v>367</v>
      </c>
      <c r="W198" s="140"/>
      <c r="X198" s="140"/>
      <c r="Y198" s="140"/>
      <c r="Z198" s="140"/>
      <c r="AA198" s="140"/>
      <c r="AB198" s="140"/>
      <c r="AC198" s="140"/>
      <c r="AD198" s="140"/>
      <c r="AE198" s="140" t="s">
        <v>126</v>
      </c>
      <c r="AF198" s="140"/>
      <c r="AG198" s="140"/>
      <c r="AH198" s="140"/>
      <c r="AI198" s="140"/>
      <c r="AJ198" s="140"/>
      <c r="AK198" s="140"/>
      <c r="AL198" s="140"/>
      <c r="AM198" s="140"/>
      <c r="AN198" s="140"/>
      <c r="AO198" s="140"/>
      <c r="AP198" s="140"/>
      <c r="AQ198" s="140"/>
      <c r="AR198" s="140"/>
      <c r="AS198" s="140"/>
      <c r="AT198" s="140"/>
      <c r="AU198" s="140"/>
      <c r="AV198" s="140"/>
      <c r="AW198" s="140"/>
      <c r="AX198" s="140"/>
      <c r="AY198" s="140"/>
      <c r="AZ198" s="140"/>
      <c r="BA198" s="140"/>
      <c r="BB198" s="140"/>
      <c r="BC198" s="140"/>
      <c r="BD198" s="140"/>
      <c r="BE198" s="140"/>
      <c r="BF198" s="140"/>
      <c r="BG198" s="140"/>
      <c r="BH198" s="140"/>
    </row>
    <row r="199" spans="1:60" outlineLevel="1" x14ac:dyDescent="0.2">
      <c r="A199" s="141">
        <v>46</v>
      </c>
      <c r="B199" s="141" t="s">
        <v>329</v>
      </c>
      <c r="C199" s="692" t="s">
        <v>330</v>
      </c>
      <c r="D199" s="143" t="s">
        <v>175</v>
      </c>
      <c r="E199" s="149">
        <v>98.634</v>
      </c>
      <c r="F199" s="693"/>
      <c r="G199" s="161">
        <f>ROUND(E199*F199,2)</f>
        <v>0</v>
      </c>
      <c r="H199" s="693"/>
      <c r="I199" s="161">
        <f>ROUND(E199*H199,2)</f>
        <v>0</v>
      </c>
      <c r="J199" s="693"/>
      <c r="K199" s="161">
        <f>ROUND(E199*J199,2)</f>
        <v>0</v>
      </c>
      <c r="L199" s="161">
        <v>21</v>
      </c>
      <c r="M199" s="161">
        <f>G199*(1+L199/100)</f>
        <v>0</v>
      </c>
      <c r="N199" s="144">
        <v>6.0000000000000002E-5</v>
      </c>
      <c r="O199" s="144">
        <f>ROUND(E199*N199,5)</f>
        <v>5.9199999999999999E-3</v>
      </c>
      <c r="P199" s="144">
        <v>0</v>
      </c>
      <c r="Q199" s="144">
        <f>ROUND(E199*P199,5)</f>
        <v>0</v>
      </c>
      <c r="R199" s="144"/>
      <c r="S199" s="144"/>
      <c r="T199" s="145">
        <v>0.23400000000000001</v>
      </c>
      <c r="U199" s="144">
        <f>ROUND(E199*T199,2)</f>
        <v>23.08</v>
      </c>
      <c r="V199" s="161" t="s">
        <v>367</v>
      </c>
      <c r="W199" s="140"/>
      <c r="X199" s="140"/>
      <c r="Y199" s="140"/>
      <c r="Z199" s="140"/>
      <c r="AA199" s="140"/>
      <c r="AB199" s="140"/>
      <c r="AC199" s="140"/>
      <c r="AD199" s="140"/>
      <c r="AE199" s="140" t="s">
        <v>126</v>
      </c>
      <c r="AF199" s="140"/>
      <c r="AG199" s="140"/>
      <c r="AH199" s="140"/>
      <c r="AI199" s="140"/>
      <c r="AJ199" s="140"/>
      <c r="AK199" s="140"/>
      <c r="AL199" s="140"/>
      <c r="AM199" s="140"/>
      <c r="AN199" s="140"/>
      <c r="AO199" s="140"/>
      <c r="AP199" s="140"/>
      <c r="AQ199" s="140"/>
      <c r="AR199" s="140"/>
      <c r="AS199" s="140"/>
      <c r="AT199" s="140"/>
      <c r="AU199" s="140"/>
      <c r="AV199" s="140"/>
      <c r="AW199" s="140"/>
      <c r="AX199" s="140"/>
      <c r="AY199" s="140"/>
      <c r="AZ199" s="140"/>
      <c r="BA199" s="140"/>
      <c r="BB199" s="140"/>
      <c r="BC199" s="140"/>
      <c r="BD199" s="140"/>
      <c r="BE199" s="140"/>
      <c r="BF199" s="140"/>
      <c r="BG199" s="140"/>
      <c r="BH199" s="140"/>
    </row>
    <row r="200" spans="1:60" outlineLevel="1" x14ac:dyDescent="0.2">
      <c r="A200" s="141">
        <v>47</v>
      </c>
      <c r="B200" s="141" t="s">
        <v>331</v>
      </c>
      <c r="C200" s="692" t="s">
        <v>332</v>
      </c>
      <c r="D200" s="143" t="s">
        <v>193</v>
      </c>
      <c r="E200" s="149">
        <v>37.200000000000003</v>
      </c>
      <c r="F200" s="693"/>
      <c r="G200" s="161">
        <f>ROUND(E200*F200,2)</f>
        <v>0</v>
      </c>
      <c r="H200" s="693"/>
      <c r="I200" s="161">
        <f>ROUND(E200*H200,2)</f>
        <v>0</v>
      </c>
      <c r="J200" s="693"/>
      <c r="K200" s="161">
        <f>ROUND(E200*J200,2)</f>
        <v>0</v>
      </c>
      <c r="L200" s="161">
        <v>21</v>
      </c>
      <c r="M200" s="161">
        <f>G200*(1+L200/100)</f>
        <v>0</v>
      </c>
      <c r="N200" s="144">
        <v>2.4000000000000001E-4</v>
      </c>
      <c r="O200" s="144">
        <f>ROUND(E200*N200,5)</f>
        <v>8.9300000000000004E-3</v>
      </c>
      <c r="P200" s="144">
        <v>0</v>
      </c>
      <c r="Q200" s="144">
        <f>ROUND(E200*P200,5)</f>
        <v>0</v>
      </c>
      <c r="R200" s="144"/>
      <c r="S200" s="144"/>
      <c r="T200" s="145">
        <v>0.18</v>
      </c>
      <c r="U200" s="144">
        <f>ROUND(E200*T200,2)</f>
        <v>6.7</v>
      </c>
      <c r="V200" s="161" t="s">
        <v>367</v>
      </c>
      <c r="W200" s="140"/>
      <c r="X200" s="140"/>
      <c r="Y200" s="140"/>
      <c r="Z200" s="140"/>
      <c r="AA200" s="140"/>
      <c r="AB200" s="140"/>
      <c r="AC200" s="140"/>
      <c r="AD200" s="140"/>
      <c r="AE200" s="140" t="s">
        <v>126</v>
      </c>
      <c r="AF200" s="140"/>
      <c r="AG200" s="140"/>
      <c r="AH200" s="140"/>
      <c r="AI200" s="140"/>
      <c r="AJ200" s="140"/>
      <c r="AK200" s="140"/>
      <c r="AL200" s="140"/>
      <c r="AM200" s="140"/>
      <c r="AN200" s="140"/>
      <c r="AO200" s="140"/>
      <c r="AP200" s="140"/>
      <c r="AQ200" s="140"/>
      <c r="AR200" s="140"/>
      <c r="AS200" s="140"/>
      <c r="AT200" s="140"/>
      <c r="AU200" s="140"/>
      <c r="AV200" s="140"/>
      <c r="AW200" s="140"/>
      <c r="AX200" s="140"/>
      <c r="AY200" s="140"/>
      <c r="AZ200" s="140"/>
      <c r="BA200" s="140"/>
      <c r="BB200" s="140"/>
      <c r="BC200" s="140"/>
      <c r="BD200" s="140"/>
      <c r="BE200" s="140"/>
      <c r="BF200" s="140"/>
      <c r="BG200" s="140"/>
      <c r="BH200" s="140"/>
    </row>
    <row r="201" spans="1:60" outlineLevel="1" x14ac:dyDescent="0.2">
      <c r="A201" s="141"/>
      <c r="B201" s="141"/>
      <c r="C201" s="694" t="s">
        <v>244</v>
      </c>
      <c r="D201" s="695"/>
      <c r="E201" s="150"/>
      <c r="F201" s="161"/>
      <c r="G201" s="161"/>
      <c r="H201" s="161"/>
      <c r="I201" s="161"/>
      <c r="J201" s="161"/>
      <c r="K201" s="161"/>
      <c r="L201" s="161"/>
      <c r="M201" s="161"/>
      <c r="N201" s="144"/>
      <c r="O201" s="144"/>
      <c r="P201" s="144"/>
      <c r="Q201" s="144"/>
      <c r="R201" s="144"/>
      <c r="S201" s="144"/>
      <c r="T201" s="145"/>
      <c r="U201" s="144"/>
      <c r="V201" s="161"/>
      <c r="W201" s="140"/>
      <c r="X201" s="140"/>
      <c r="Y201" s="140"/>
      <c r="Z201" s="140"/>
      <c r="AA201" s="140"/>
      <c r="AB201" s="140"/>
      <c r="AC201" s="140"/>
      <c r="AD201" s="140"/>
      <c r="AE201" s="140" t="s">
        <v>128</v>
      </c>
      <c r="AF201" s="140">
        <v>0</v>
      </c>
      <c r="AG201" s="140"/>
      <c r="AH201" s="140"/>
      <c r="AI201" s="140"/>
      <c r="AJ201" s="140"/>
      <c r="AK201" s="140"/>
      <c r="AL201" s="140"/>
      <c r="AM201" s="140"/>
      <c r="AN201" s="140"/>
      <c r="AO201" s="140"/>
      <c r="AP201" s="140"/>
      <c r="AQ201" s="140"/>
      <c r="AR201" s="140"/>
      <c r="AS201" s="140"/>
      <c r="AT201" s="140"/>
      <c r="AU201" s="140"/>
      <c r="AV201" s="140"/>
      <c r="AW201" s="140"/>
      <c r="AX201" s="140"/>
      <c r="AY201" s="140"/>
      <c r="AZ201" s="140"/>
      <c r="BA201" s="140"/>
      <c r="BB201" s="140"/>
      <c r="BC201" s="140"/>
      <c r="BD201" s="140"/>
      <c r="BE201" s="140"/>
      <c r="BF201" s="140"/>
      <c r="BG201" s="140"/>
      <c r="BH201" s="140"/>
    </row>
    <row r="202" spans="1:60" outlineLevel="1" x14ac:dyDescent="0.2">
      <c r="A202" s="141"/>
      <c r="B202" s="141"/>
      <c r="C202" s="694" t="s">
        <v>245</v>
      </c>
      <c r="D202" s="695"/>
      <c r="E202" s="150"/>
      <c r="F202" s="161"/>
      <c r="G202" s="161"/>
      <c r="H202" s="161"/>
      <c r="I202" s="161"/>
      <c r="J202" s="161"/>
      <c r="K202" s="161"/>
      <c r="L202" s="161"/>
      <c r="M202" s="161"/>
      <c r="N202" s="144"/>
      <c r="O202" s="144"/>
      <c r="P202" s="144"/>
      <c r="Q202" s="144"/>
      <c r="R202" s="144"/>
      <c r="S202" s="144"/>
      <c r="T202" s="145"/>
      <c r="U202" s="144"/>
      <c r="V202" s="161"/>
      <c r="W202" s="140"/>
      <c r="X202" s="140"/>
      <c r="Y202" s="140"/>
      <c r="Z202" s="140"/>
      <c r="AA202" s="140"/>
      <c r="AB202" s="140"/>
      <c r="AC202" s="140"/>
      <c r="AD202" s="140"/>
      <c r="AE202" s="140" t="s">
        <v>128</v>
      </c>
      <c r="AF202" s="140">
        <v>0</v>
      </c>
      <c r="AG202" s="140"/>
      <c r="AH202" s="140"/>
      <c r="AI202" s="140"/>
      <c r="AJ202" s="140"/>
      <c r="AK202" s="140"/>
      <c r="AL202" s="140"/>
      <c r="AM202" s="140"/>
      <c r="AN202" s="140"/>
      <c r="AO202" s="140"/>
      <c r="AP202" s="140"/>
      <c r="AQ202" s="140"/>
      <c r="AR202" s="140"/>
      <c r="AS202" s="140"/>
      <c r="AT202" s="140"/>
      <c r="AU202" s="140"/>
      <c r="AV202" s="140"/>
      <c r="AW202" s="140"/>
      <c r="AX202" s="140"/>
      <c r="AY202" s="140"/>
      <c r="AZ202" s="140"/>
      <c r="BA202" s="140"/>
      <c r="BB202" s="140"/>
      <c r="BC202" s="140"/>
      <c r="BD202" s="140"/>
      <c r="BE202" s="140"/>
      <c r="BF202" s="140"/>
      <c r="BG202" s="140"/>
      <c r="BH202" s="140"/>
    </row>
    <row r="203" spans="1:60" outlineLevel="1" x14ac:dyDescent="0.2">
      <c r="A203" s="141"/>
      <c r="B203" s="141"/>
      <c r="C203" s="694" t="s">
        <v>333</v>
      </c>
      <c r="D203" s="695"/>
      <c r="E203" s="150">
        <v>37.200000000000003</v>
      </c>
      <c r="F203" s="161"/>
      <c r="G203" s="161"/>
      <c r="H203" s="161"/>
      <c r="I203" s="161"/>
      <c r="J203" s="161"/>
      <c r="K203" s="161"/>
      <c r="L203" s="161"/>
      <c r="M203" s="161"/>
      <c r="N203" s="144"/>
      <c r="O203" s="144"/>
      <c r="P203" s="144"/>
      <c r="Q203" s="144"/>
      <c r="R203" s="144"/>
      <c r="S203" s="144"/>
      <c r="T203" s="145"/>
      <c r="U203" s="144"/>
      <c r="V203" s="161"/>
      <c r="W203" s="140"/>
      <c r="X203" s="140"/>
      <c r="Y203" s="140"/>
      <c r="Z203" s="140"/>
      <c r="AA203" s="140"/>
      <c r="AB203" s="140"/>
      <c r="AC203" s="140"/>
      <c r="AD203" s="140"/>
      <c r="AE203" s="140" t="s">
        <v>128</v>
      </c>
      <c r="AF203" s="140">
        <v>0</v>
      </c>
      <c r="AG203" s="140"/>
      <c r="AH203" s="140"/>
      <c r="AI203" s="140"/>
      <c r="AJ203" s="140"/>
      <c r="AK203" s="140"/>
      <c r="AL203" s="140"/>
      <c r="AM203" s="140"/>
      <c r="AN203" s="140"/>
      <c r="AO203" s="140"/>
      <c r="AP203" s="140"/>
      <c r="AQ203" s="140"/>
      <c r="AR203" s="140"/>
      <c r="AS203" s="140"/>
      <c r="AT203" s="140"/>
      <c r="AU203" s="140"/>
      <c r="AV203" s="140"/>
      <c r="AW203" s="140"/>
      <c r="AX203" s="140"/>
      <c r="AY203" s="140"/>
      <c r="AZ203" s="140"/>
      <c r="BA203" s="140"/>
      <c r="BB203" s="140"/>
      <c r="BC203" s="140"/>
      <c r="BD203" s="140"/>
      <c r="BE203" s="140"/>
      <c r="BF203" s="140"/>
      <c r="BG203" s="140"/>
      <c r="BH203" s="140"/>
    </row>
    <row r="204" spans="1:60" outlineLevel="1" x14ac:dyDescent="0.2">
      <c r="A204" s="141"/>
      <c r="B204" s="141"/>
      <c r="C204" s="697" t="s">
        <v>220</v>
      </c>
      <c r="D204" s="698"/>
      <c r="E204" s="152">
        <v>37.200000000000003</v>
      </c>
      <c r="F204" s="161"/>
      <c r="G204" s="161"/>
      <c r="H204" s="161"/>
      <c r="I204" s="161"/>
      <c r="J204" s="161"/>
      <c r="K204" s="161"/>
      <c r="L204" s="161"/>
      <c r="M204" s="161"/>
      <c r="N204" s="144"/>
      <c r="O204" s="144"/>
      <c r="P204" s="144"/>
      <c r="Q204" s="144"/>
      <c r="R204" s="144"/>
      <c r="S204" s="144"/>
      <c r="T204" s="145"/>
      <c r="U204" s="144"/>
      <c r="V204" s="161"/>
      <c r="W204" s="140"/>
      <c r="X204" s="140"/>
      <c r="Y204" s="140"/>
      <c r="Z204" s="140"/>
      <c r="AA204" s="140"/>
      <c r="AB204" s="140"/>
      <c r="AC204" s="140"/>
      <c r="AD204" s="140"/>
      <c r="AE204" s="140" t="s">
        <v>128</v>
      </c>
      <c r="AF204" s="140">
        <v>1</v>
      </c>
      <c r="AG204" s="140"/>
      <c r="AH204" s="140"/>
      <c r="AI204" s="140"/>
      <c r="AJ204" s="140"/>
      <c r="AK204" s="140"/>
      <c r="AL204" s="140"/>
      <c r="AM204" s="140"/>
      <c r="AN204" s="140"/>
      <c r="AO204" s="140"/>
      <c r="AP204" s="140"/>
      <c r="AQ204" s="140"/>
      <c r="AR204" s="140"/>
      <c r="AS204" s="140"/>
      <c r="AT204" s="140"/>
      <c r="AU204" s="140"/>
      <c r="AV204" s="140"/>
      <c r="AW204" s="140"/>
      <c r="AX204" s="140"/>
      <c r="AY204" s="140"/>
      <c r="AZ204" s="140"/>
      <c r="BA204" s="140"/>
      <c r="BB204" s="140"/>
      <c r="BC204" s="140"/>
      <c r="BD204" s="140"/>
      <c r="BE204" s="140"/>
      <c r="BF204" s="140"/>
      <c r="BG204" s="140"/>
      <c r="BH204" s="140"/>
    </row>
    <row r="205" spans="1:60" ht="22.5" outlineLevel="1" x14ac:dyDescent="0.2">
      <c r="A205" s="141">
        <v>48</v>
      </c>
      <c r="B205" s="141" t="s">
        <v>334</v>
      </c>
      <c r="C205" s="692" t="s">
        <v>335</v>
      </c>
      <c r="D205" s="143" t="s">
        <v>175</v>
      </c>
      <c r="E205" s="149">
        <v>107.4717</v>
      </c>
      <c r="F205" s="693"/>
      <c r="G205" s="161">
        <f>ROUND(E205*F205,2)</f>
        <v>0</v>
      </c>
      <c r="H205" s="693"/>
      <c r="I205" s="161">
        <f>ROUND(E205*H205,2)</f>
        <v>0</v>
      </c>
      <c r="J205" s="693"/>
      <c r="K205" s="161">
        <f>ROUND(E205*J205,2)</f>
        <v>0</v>
      </c>
      <c r="L205" s="161">
        <v>21</v>
      </c>
      <c r="M205" s="161">
        <f>G205*(1+L205/100)</f>
        <v>0</v>
      </c>
      <c r="N205" s="144">
        <v>4.4000000000000003E-3</v>
      </c>
      <c r="O205" s="144">
        <f>ROUND(E205*N205,5)</f>
        <v>0.47288000000000002</v>
      </c>
      <c r="P205" s="144">
        <v>0</v>
      </c>
      <c r="Q205" s="144">
        <f>ROUND(E205*P205,5)</f>
        <v>0</v>
      </c>
      <c r="R205" s="144"/>
      <c r="S205" s="144"/>
      <c r="T205" s="145">
        <v>0</v>
      </c>
      <c r="U205" s="144">
        <f>ROUND(E205*T205,2)</f>
        <v>0</v>
      </c>
      <c r="V205" s="161" t="s">
        <v>367</v>
      </c>
      <c r="W205" s="140"/>
      <c r="X205" s="140"/>
      <c r="Y205" s="140"/>
      <c r="Z205" s="140"/>
      <c r="AA205" s="140"/>
      <c r="AB205" s="140"/>
      <c r="AC205" s="140"/>
      <c r="AD205" s="140"/>
      <c r="AE205" s="140" t="s">
        <v>172</v>
      </c>
      <c r="AF205" s="140"/>
      <c r="AG205" s="140"/>
      <c r="AH205" s="140"/>
      <c r="AI205" s="140"/>
      <c r="AJ205" s="140"/>
      <c r="AK205" s="140"/>
      <c r="AL205" s="140"/>
      <c r="AM205" s="140"/>
      <c r="AN205" s="140"/>
      <c r="AO205" s="140"/>
      <c r="AP205" s="140"/>
      <c r="AQ205" s="140"/>
      <c r="AR205" s="140"/>
      <c r="AS205" s="140"/>
      <c r="AT205" s="140"/>
      <c r="AU205" s="140"/>
      <c r="AV205" s="140"/>
      <c r="AW205" s="140"/>
      <c r="AX205" s="140"/>
      <c r="AY205" s="140"/>
      <c r="AZ205" s="140"/>
      <c r="BA205" s="140"/>
      <c r="BB205" s="140"/>
      <c r="BC205" s="140"/>
      <c r="BD205" s="140"/>
      <c r="BE205" s="140"/>
      <c r="BF205" s="140"/>
      <c r="BG205" s="140"/>
      <c r="BH205" s="140"/>
    </row>
    <row r="206" spans="1:60" outlineLevel="1" x14ac:dyDescent="0.2">
      <c r="A206" s="141"/>
      <c r="B206" s="141"/>
      <c r="C206" s="694" t="s">
        <v>336</v>
      </c>
      <c r="D206" s="695"/>
      <c r="E206" s="150"/>
      <c r="F206" s="161"/>
      <c r="G206" s="161"/>
      <c r="H206" s="161"/>
      <c r="I206" s="161"/>
      <c r="J206" s="161"/>
      <c r="K206" s="161"/>
      <c r="L206" s="161"/>
      <c r="M206" s="161"/>
      <c r="N206" s="144"/>
      <c r="O206" s="144"/>
      <c r="P206" s="144"/>
      <c r="Q206" s="144"/>
      <c r="R206" s="144"/>
      <c r="S206" s="144"/>
      <c r="T206" s="145"/>
      <c r="U206" s="144"/>
      <c r="V206" s="161"/>
      <c r="W206" s="140"/>
      <c r="X206" s="140"/>
      <c r="Y206" s="140"/>
      <c r="Z206" s="140"/>
      <c r="AA206" s="140"/>
      <c r="AB206" s="140"/>
      <c r="AC206" s="140"/>
      <c r="AD206" s="140"/>
      <c r="AE206" s="140" t="s">
        <v>128</v>
      </c>
      <c r="AF206" s="140">
        <v>0</v>
      </c>
      <c r="AG206" s="140"/>
      <c r="AH206" s="140"/>
      <c r="AI206" s="140"/>
      <c r="AJ206" s="140"/>
      <c r="AK206" s="140"/>
      <c r="AL206" s="140"/>
      <c r="AM206" s="140"/>
      <c r="AN206" s="140"/>
      <c r="AO206" s="140"/>
      <c r="AP206" s="140"/>
      <c r="AQ206" s="140"/>
      <c r="AR206" s="140"/>
      <c r="AS206" s="140"/>
      <c r="AT206" s="140"/>
      <c r="AU206" s="140"/>
      <c r="AV206" s="140"/>
      <c r="AW206" s="140"/>
      <c r="AX206" s="140"/>
      <c r="AY206" s="140"/>
      <c r="AZ206" s="140"/>
      <c r="BA206" s="140"/>
      <c r="BB206" s="140"/>
      <c r="BC206" s="140"/>
      <c r="BD206" s="140"/>
      <c r="BE206" s="140"/>
      <c r="BF206" s="140"/>
      <c r="BG206" s="140"/>
      <c r="BH206" s="140"/>
    </row>
    <row r="207" spans="1:60" outlineLevel="1" x14ac:dyDescent="0.2">
      <c r="A207" s="141"/>
      <c r="B207" s="141"/>
      <c r="C207" s="694" t="s">
        <v>337</v>
      </c>
      <c r="D207" s="695"/>
      <c r="E207" s="150">
        <v>107.4717</v>
      </c>
      <c r="F207" s="161"/>
      <c r="G207" s="161"/>
      <c r="H207" s="161"/>
      <c r="I207" s="161"/>
      <c r="J207" s="161"/>
      <c r="K207" s="161"/>
      <c r="L207" s="161"/>
      <c r="M207" s="161"/>
      <c r="N207" s="144"/>
      <c r="O207" s="144"/>
      <c r="P207" s="144"/>
      <c r="Q207" s="144"/>
      <c r="R207" s="144"/>
      <c r="S207" s="144"/>
      <c r="T207" s="145"/>
      <c r="U207" s="144"/>
      <c r="V207" s="161"/>
      <c r="W207" s="140"/>
      <c r="X207" s="140"/>
      <c r="Y207" s="140"/>
      <c r="Z207" s="140"/>
      <c r="AA207" s="140"/>
      <c r="AB207" s="140"/>
      <c r="AC207" s="140"/>
      <c r="AD207" s="140"/>
      <c r="AE207" s="140" t="s">
        <v>128</v>
      </c>
      <c r="AF207" s="140">
        <v>0</v>
      </c>
      <c r="AG207" s="140"/>
      <c r="AH207" s="140"/>
      <c r="AI207" s="140"/>
      <c r="AJ207" s="140"/>
      <c r="AK207" s="140"/>
      <c r="AL207" s="140"/>
      <c r="AM207" s="140"/>
      <c r="AN207" s="140"/>
      <c r="AO207" s="140"/>
      <c r="AP207" s="140"/>
      <c r="AQ207" s="140"/>
      <c r="AR207" s="140"/>
      <c r="AS207" s="140"/>
      <c r="AT207" s="140"/>
      <c r="AU207" s="140"/>
      <c r="AV207" s="140"/>
      <c r="AW207" s="140"/>
      <c r="AX207" s="140"/>
      <c r="AY207" s="140"/>
      <c r="AZ207" s="140"/>
      <c r="BA207" s="140"/>
      <c r="BB207" s="140"/>
      <c r="BC207" s="140"/>
      <c r="BD207" s="140"/>
      <c r="BE207" s="140"/>
      <c r="BF207" s="140"/>
      <c r="BG207" s="140"/>
      <c r="BH207" s="140"/>
    </row>
    <row r="208" spans="1:60" outlineLevel="1" x14ac:dyDescent="0.2">
      <c r="A208" s="141">
        <v>49</v>
      </c>
      <c r="B208" s="141" t="s">
        <v>338</v>
      </c>
      <c r="C208" s="692" t="s">
        <v>339</v>
      </c>
      <c r="D208" s="143" t="s">
        <v>193</v>
      </c>
      <c r="E208" s="149">
        <v>2.8</v>
      </c>
      <c r="F208" s="693"/>
      <c r="G208" s="161">
        <f>ROUND(E208*F208,2)</f>
        <v>0</v>
      </c>
      <c r="H208" s="693"/>
      <c r="I208" s="161">
        <f>ROUND(E208*H208,2)</f>
        <v>0</v>
      </c>
      <c r="J208" s="693"/>
      <c r="K208" s="161">
        <f>ROUND(E208*J208,2)</f>
        <v>0</v>
      </c>
      <c r="L208" s="161">
        <v>21</v>
      </c>
      <c r="M208" s="161">
        <f>G208*(1+L208/100)</f>
        <v>0</v>
      </c>
      <c r="N208" s="144">
        <v>2.3000000000000001E-4</v>
      </c>
      <c r="O208" s="144">
        <f>ROUND(E208*N208,5)</f>
        <v>6.4000000000000005E-4</v>
      </c>
      <c r="P208" s="144">
        <v>0</v>
      </c>
      <c r="Q208" s="144">
        <f>ROUND(E208*P208,5)</f>
        <v>0</v>
      </c>
      <c r="R208" s="144"/>
      <c r="S208" s="144"/>
      <c r="T208" s="145">
        <v>0.28000000000000003</v>
      </c>
      <c r="U208" s="144">
        <f>ROUND(E208*T208,2)</f>
        <v>0.78</v>
      </c>
      <c r="V208" s="161" t="s">
        <v>367</v>
      </c>
      <c r="W208" s="140"/>
      <c r="X208" s="140"/>
      <c r="Y208" s="140"/>
      <c r="Z208" s="140"/>
      <c r="AA208" s="140"/>
      <c r="AB208" s="140"/>
      <c r="AC208" s="140"/>
      <c r="AD208" s="140"/>
      <c r="AE208" s="140" t="s">
        <v>126</v>
      </c>
      <c r="AF208" s="140"/>
      <c r="AG208" s="140"/>
      <c r="AH208" s="140"/>
      <c r="AI208" s="140"/>
      <c r="AJ208" s="140"/>
      <c r="AK208" s="140"/>
      <c r="AL208" s="140"/>
      <c r="AM208" s="140"/>
      <c r="AN208" s="140"/>
      <c r="AO208" s="140"/>
      <c r="AP208" s="140"/>
      <c r="AQ208" s="140"/>
      <c r="AR208" s="140"/>
      <c r="AS208" s="140"/>
      <c r="AT208" s="140"/>
      <c r="AU208" s="140"/>
      <c r="AV208" s="140"/>
      <c r="AW208" s="140"/>
      <c r="AX208" s="140"/>
      <c r="AY208" s="140"/>
      <c r="AZ208" s="140"/>
      <c r="BA208" s="140"/>
      <c r="BB208" s="140"/>
      <c r="BC208" s="140"/>
      <c r="BD208" s="140"/>
      <c r="BE208" s="140"/>
      <c r="BF208" s="140"/>
      <c r="BG208" s="140"/>
      <c r="BH208" s="140"/>
    </row>
    <row r="209" spans="1:60" outlineLevel="1" x14ac:dyDescent="0.2">
      <c r="A209" s="141"/>
      <c r="B209" s="141"/>
      <c r="C209" s="694" t="s">
        <v>340</v>
      </c>
      <c r="D209" s="695"/>
      <c r="E209" s="150">
        <v>2.8</v>
      </c>
      <c r="F209" s="161"/>
      <c r="G209" s="161"/>
      <c r="H209" s="161"/>
      <c r="I209" s="161"/>
      <c r="J209" s="161"/>
      <c r="K209" s="161"/>
      <c r="L209" s="161"/>
      <c r="M209" s="161"/>
      <c r="N209" s="144"/>
      <c r="O209" s="144"/>
      <c r="P209" s="144"/>
      <c r="Q209" s="144"/>
      <c r="R209" s="144"/>
      <c r="S209" s="144"/>
      <c r="T209" s="145"/>
      <c r="U209" s="144"/>
      <c r="V209" s="161"/>
      <c r="W209" s="140"/>
      <c r="X209" s="140"/>
      <c r="Y209" s="140"/>
      <c r="Z209" s="140"/>
      <c r="AA209" s="140"/>
      <c r="AB209" s="140"/>
      <c r="AC209" s="140"/>
      <c r="AD209" s="140"/>
      <c r="AE209" s="140" t="s">
        <v>128</v>
      </c>
      <c r="AF209" s="140">
        <v>0</v>
      </c>
      <c r="AG209" s="140"/>
      <c r="AH209" s="140"/>
      <c r="AI209" s="140"/>
      <c r="AJ209" s="140"/>
      <c r="AK209" s="140"/>
      <c r="AL209" s="140"/>
      <c r="AM209" s="140"/>
      <c r="AN209" s="140"/>
      <c r="AO209" s="140"/>
      <c r="AP209" s="140"/>
      <c r="AQ209" s="140"/>
      <c r="AR209" s="140"/>
      <c r="AS209" s="140"/>
      <c r="AT209" s="140"/>
      <c r="AU209" s="140"/>
      <c r="AV209" s="140"/>
      <c r="AW209" s="140"/>
      <c r="AX209" s="140"/>
      <c r="AY209" s="140"/>
      <c r="AZ209" s="140"/>
      <c r="BA209" s="140"/>
      <c r="BB209" s="140"/>
      <c r="BC209" s="140"/>
      <c r="BD209" s="140"/>
      <c r="BE209" s="140"/>
      <c r="BF209" s="140"/>
      <c r="BG209" s="140"/>
      <c r="BH209" s="140"/>
    </row>
    <row r="210" spans="1:60" outlineLevel="1" x14ac:dyDescent="0.2">
      <c r="A210" s="141">
        <v>50</v>
      </c>
      <c r="B210" s="141" t="s">
        <v>341</v>
      </c>
      <c r="C210" s="692" t="s">
        <v>342</v>
      </c>
      <c r="D210" s="143" t="s">
        <v>0</v>
      </c>
      <c r="E210" s="149">
        <v>0.77</v>
      </c>
      <c r="F210" s="693"/>
      <c r="G210" s="161">
        <f>ROUND(E210*F210,2)</f>
        <v>0</v>
      </c>
      <c r="H210" s="693"/>
      <c r="I210" s="161">
        <f>ROUND(E210*H210,2)</f>
        <v>0</v>
      </c>
      <c r="J210" s="693"/>
      <c r="K210" s="161">
        <f>ROUND(E210*J210,2)</f>
        <v>0</v>
      </c>
      <c r="L210" s="161">
        <v>21</v>
      </c>
      <c r="M210" s="161">
        <f>G210*(1+L210/100)</f>
        <v>0</v>
      </c>
      <c r="N210" s="144">
        <v>0</v>
      </c>
      <c r="O210" s="144">
        <f>ROUND(E210*N210,5)</f>
        <v>0</v>
      </c>
      <c r="P210" s="144">
        <v>0</v>
      </c>
      <c r="Q210" s="144">
        <f>ROUND(E210*P210,5)</f>
        <v>0</v>
      </c>
      <c r="R210" s="144"/>
      <c r="S210" s="144"/>
      <c r="T210" s="145">
        <v>0</v>
      </c>
      <c r="U210" s="144">
        <f>ROUND(E210*T210,2)</f>
        <v>0</v>
      </c>
      <c r="V210" s="161" t="s">
        <v>367</v>
      </c>
      <c r="W210" s="140"/>
      <c r="X210" s="140"/>
      <c r="Y210" s="140"/>
      <c r="Z210" s="140"/>
      <c r="AA210" s="140"/>
      <c r="AB210" s="140"/>
      <c r="AC210" s="140"/>
      <c r="AD210" s="140"/>
      <c r="AE210" s="140" t="s">
        <v>126</v>
      </c>
      <c r="AF210" s="140"/>
      <c r="AG210" s="140"/>
      <c r="AH210" s="140"/>
      <c r="AI210" s="140"/>
      <c r="AJ210" s="140"/>
      <c r="AK210" s="140"/>
      <c r="AL210" s="140"/>
      <c r="AM210" s="140"/>
      <c r="AN210" s="140"/>
      <c r="AO210" s="140"/>
      <c r="AP210" s="140"/>
      <c r="AQ210" s="140"/>
      <c r="AR210" s="140"/>
      <c r="AS210" s="140"/>
      <c r="AT210" s="140"/>
      <c r="AU210" s="140"/>
      <c r="AV210" s="140"/>
      <c r="AW210" s="140"/>
      <c r="AX210" s="140"/>
      <c r="AY210" s="140"/>
      <c r="AZ210" s="140"/>
      <c r="BA210" s="140"/>
      <c r="BB210" s="140"/>
      <c r="BC210" s="140"/>
      <c r="BD210" s="140"/>
      <c r="BE210" s="140"/>
      <c r="BF210" s="140"/>
      <c r="BG210" s="140"/>
      <c r="BH210" s="140"/>
    </row>
    <row r="211" spans="1:60" x14ac:dyDescent="0.2">
      <c r="A211" s="142" t="s">
        <v>123</v>
      </c>
      <c r="B211" s="142" t="s">
        <v>86</v>
      </c>
      <c r="C211" s="696" t="s">
        <v>87</v>
      </c>
      <c r="D211" s="146"/>
      <c r="E211" s="151"/>
      <c r="F211" s="153"/>
      <c r="G211" s="153">
        <f>SUMIF(AE212:AE213,"&lt;&gt;NOR",G212:G213)</f>
        <v>0</v>
      </c>
      <c r="H211" s="153"/>
      <c r="I211" s="153">
        <f>SUM(I212:I213)</f>
        <v>0</v>
      </c>
      <c r="J211" s="153"/>
      <c r="K211" s="153">
        <f>SUM(K212:K213)</f>
        <v>0</v>
      </c>
      <c r="L211" s="153"/>
      <c r="M211" s="153">
        <f>SUM(M212:M213)</f>
        <v>0</v>
      </c>
      <c r="N211" s="147"/>
      <c r="O211" s="147">
        <f>SUM(O212:O213)</f>
        <v>9.8999999999999999E-4</v>
      </c>
      <c r="P211" s="147"/>
      <c r="Q211" s="147">
        <f>SUM(Q212:Q213)</f>
        <v>0</v>
      </c>
      <c r="R211" s="147"/>
      <c r="S211" s="147"/>
      <c r="T211" s="148"/>
      <c r="U211" s="147">
        <f>SUM(U212:U213)</f>
        <v>0.42</v>
      </c>
      <c r="V211" s="153"/>
      <c r="AE211" t="s">
        <v>124</v>
      </c>
    </row>
    <row r="212" spans="1:60" ht="22.5" outlineLevel="1" x14ac:dyDescent="0.2">
      <c r="A212" s="141">
        <v>51</v>
      </c>
      <c r="B212" s="141" t="s">
        <v>343</v>
      </c>
      <c r="C212" s="692" t="s">
        <v>344</v>
      </c>
      <c r="D212" s="143" t="s">
        <v>175</v>
      </c>
      <c r="E212" s="149">
        <v>4.4778000000000002</v>
      </c>
      <c r="F212" s="693"/>
      <c r="G212" s="161">
        <f>ROUND(E212*F212,2)</f>
        <v>0</v>
      </c>
      <c r="H212" s="693"/>
      <c r="I212" s="161">
        <f>ROUND(E212*H212,2)</f>
        <v>0</v>
      </c>
      <c r="J212" s="693"/>
      <c r="K212" s="161">
        <f>ROUND(E212*J212,2)</f>
        <v>0</v>
      </c>
      <c r="L212" s="161">
        <v>21</v>
      </c>
      <c r="M212" s="161">
        <f>G212*(1+L212/100)</f>
        <v>0</v>
      </c>
      <c r="N212" s="144">
        <v>2.2000000000000001E-4</v>
      </c>
      <c r="O212" s="144">
        <f>ROUND(E212*N212,5)</f>
        <v>9.8999999999999999E-4</v>
      </c>
      <c r="P212" s="144">
        <v>0</v>
      </c>
      <c r="Q212" s="144">
        <f>ROUND(E212*P212,5)</f>
        <v>0</v>
      </c>
      <c r="R212" s="144"/>
      <c r="S212" s="144"/>
      <c r="T212" s="145">
        <v>9.2999999999999999E-2</v>
      </c>
      <c r="U212" s="144">
        <f>ROUND(E212*T212,2)</f>
        <v>0.42</v>
      </c>
      <c r="V212" s="161" t="s">
        <v>367</v>
      </c>
      <c r="W212" s="140"/>
      <c r="X212" s="140"/>
      <c r="Y212" s="140"/>
      <c r="Z212" s="140"/>
      <c r="AA212" s="140"/>
      <c r="AB212" s="140"/>
      <c r="AC212" s="140"/>
      <c r="AD212" s="140"/>
      <c r="AE212" s="140" t="s">
        <v>126</v>
      </c>
      <c r="AF212" s="140"/>
      <c r="AG212" s="140"/>
      <c r="AH212" s="140"/>
      <c r="AI212" s="140"/>
      <c r="AJ212" s="140"/>
      <c r="AK212" s="140"/>
      <c r="AL212" s="140"/>
      <c r="AM212" s="140"/>
      <c r="AN212" s="140"/>
      <c r="AO212" s="140"/>
      <c r="AP212" s="140"/>
      <c r="AQ212" s="140"/>
      <c r="AR212" s="140"/>
      <c r="AS212" s="140"/>
      <c r="AT212" s="140"/>
      <c r="AU212" s="140"/>
      <c r="AV212" s="140"/>
      <c r="AW212" s="140"/>
      <c r="AX212" s="140"/>
      <c r="AY212" s="140"/>
      <c r="AZ212" s="140"/>
      <c r="BA212" s="140"/>
      <c r="BB212" s="140"/>
      <c r="BC212" s="140"/>
      <c r="BD212" s="140"/>
      <c r="BE212" s="140"/>
      <c r="BF212" s="140"/>
      <c r="BG212" s="140"/>
      <c r="BH212" s="140"/>
    </row>
    <row r="213" spans="1:60" outlineLevel="1" x14ac:dyDescent="0.2">
      <c r="A213" s="141"/>
      <c r="B213" s="141"/>
      <c r="C213" s="694" t="s">
        <v>345</v>
      </c>
      <c r="D213" s="695"/>
      <c r="E213" s="150">
        <v>4.4778000000000002</v>
      </c>
      <c r="F213" s="161"/>
      <c r="G213" s="161"/>
      <c r="H213" s="161"/>
      <c r="I213" s="161"/>
      <c r="J213" s="161"/>
      <c r="K213" s="161"/>
      <c r="L213" s="161"/>
      <c r="M213" s="161"/>
      <c r="N213" s="144"/>
      <c r="O213" s="144"/>
      <c r="P213" s="144"/>
      <c r="Q213" s="144"/>
      <c r="R213" s="144"/>
      <c r="S213" s="144"/>
      <c r="T213" s="145"/>
      <c r="U213" s="144"/>
      <c r="V213" s="161"/>
      <c r="W213" s="140"/>
      <c r="X213" s="140"/>
      <c r="Y213" s="140"/>
      <c r="Z213" s="140"/>
      <c r="AA213" s="140"/>
      <c r="AB213" s="140"/>
      <c r="AC213" s="140"/>
      <c r="AD213" s="140"/>
      <c r="AE213" s="140" t="s">
        <v>128</v>
      </c>
      <c r="AF213" s="140">
        <v>0</v>
      </c>
      <c r="AG213" s="140"/>
      <c r="AH213" s="140"/>
      <c r="AI213" s="140"/>
      <c r="AJ213" s="140"/>
      <c r="AK213" s="140"/>
      <c r="AL213" s="140"/>
      <c r="AM213" s="140"/>
      <c r="AN213" s="140"/>
      <c r="AO213" s="140"/>
      <c r="AP213" s="140"/>
      <c r="AQ213" s="140"/>
      <c r="AR213" s="140"/>
      <c r="AS213" s="140"/>
      <c r="AT213" s="140"/>
      <c r="AU213" s="140"/>
      <c r="AV213" s="140"/>
      <c r="AW213" s="140"/>
      <c r="AX213" s="140"/>
      <c r="AY213" s="140"/>
      <c r="AZ213" s="140"/>
      <c r="BA213" s="140"/>
      <c r="BB213" s="140"/>
      <c r="BC213" s="140"/>
      <c r="BD213" s="140"/>
      <c r="BE213" s="140"/>
      <c r="BF213" s="140"/>
      <c r="BG213" s="140"/>
      <c r="BH213" s="140"/>
    </row>
    <row r="214" spans="1:60" x14ac:dyDescent="0.2">
      <c r="A214" s="142" t="s">
        <v>123</v>
      </c>
      <c r="B214" s="142" t="s">
        <v>88</v>
      </c>
      <c r="C214" s="696" t="s">
        <v>89</v>
      </c>
      <c r="D214" s="146"/>
      <c r="E214" s="151"/>
      <c r="F214" s="153"/>
      <c r="G214" s="153">
        <f>SUMIF(AE215:AE218,"&lt;&gt;NOR",G215:G218)</f>
        <v>0</v>
      </c>
      <c r="H214" s="153"/>
      <c r="I214" s="153">
        <f>SUM(I215:I218)</f>
        <v>0</v>
      </c>
      <c r="J214" s="153"/>
      <c r="K214" s="153">
        <f>SUM(K215:K218)</f>
        <v>0</v>
      </c>
      <c r="L214" s="153"/>
      <c r="M214" s="153">
        <f>SUM(M215:M218)</f>
        <v>0</v>
      </c>
      <c r="N214" s="147"/>
      <c r="O214" s="147">
        <f>SUM(O215:O218)</f>
        <v>8.201E-2</v>
      </c>
      <c r="P214" s="147"/>
      <c r="Q214" s="147">
        <f>SUM(Q215:Q218)</f>
        <v>0</v>
      </c>
      <c r="R214" s="147"/>
      <c r="S214" s="147"/>
      <c r="T214" s="148"/>
      <c r="U214" s="147">
        <f>SUM(U215:U218)</f>
        <v>17.489999999999998</v>
      </c>
      <c r="V214" s="153"/>
      <c r="AE214" t="s">
        <v>124</v>
      </c>
    </row>
    <row r="215" spans="1:60" outlineLevel="1" x14ac:dyDescent="0.2">
      <c r="A215" s="141">
        <v>52</v>
      </c>
      <c r="B215" s="141" t="s">
        <v>346</v>
      </c>
      <c r="C215" s="692" t="s">
        <v>347</v>
      </c>
      <c r="D215" s="143" t="s">
        <v>175</v>
      </c>
      <c r="E215" s="149">
        <v>130.1728</v>
      </c>
      <c r="F215" s="693"/>
      <c r="G215" s="161">
        <f>ROUND(E215*F215,2)</f>
        <v>0</v>
      </c>
      <c r="H215" s="693"/>
      <c r="I215" s="161">
        <f>ROUND(E215*H215,2)</f>
        <v>0</v>
      </c>
      <c r="J215" s="693"/>
      <c r="K215" s="161">
        <f>ROUND(E215*J215,2)</f>
        <v>0</v>
      </c>
      <c r="L215" s="161">
        <v>21</v>
      </c>
      <c r="M215" s="161">
        <f>G215*(1+L215/100)</f>
        <v>0</v>
      </c>
      <c r="N215" s="144">
        <v>6.3000000000000003E-4</v>
      </c>
      <c r="O215" s="144">
        <f>ROUND(E215*N215,5)</f>
        <v>8.201E-2</v>
      </c>
      <c r="P215" s="144">
        <v>0</v>
      </c>
      <c r="Q215" s="144">
        <f>ROUND(E215*P215,5)</f>
        <v>0</v>
      </c>
      <c r="R215" s="144"/>
      <c r="S215" s="144"/>
      <c r="T215" s="145">
        <v>0.13439000000000001</v>
      </c>
      <c r="U215" s="144">
        <f>ROUND(E215*T215,2)</f>
        <v>17.489999999999998</v>
      </c>
      <c r="V215" s="161" t="s">
        <v>367</v>
      </c>
      <c r="W215" s="140"/>
      <c r="X215" s="140"/>
      <c r="Y215" s="140"/>
      <c r="Z215" s="140"/>
      <c r="AA215" s="140"/>
      <c r="AB215" s="140"/>
      <c r="AC215" s="140"/>
      <c r="AD215" s="140"/>
      <c r="AE215" s="140" t="s">
        <v>168</v>
      </c>
      <c r="AF215" s="140"/>
      <c r="AG215" s="140"/>
      <c r="AH215" s="140"/>
      <c r="AI215" s="140"/>
      <c r="AJ215" s="140"/>
      <c r="AK215" s="140"/>
      <c r="AL215" s="140"/>
      <c r="AM215" s="140"/>
      <c r="AN215" s="140"/>
      <c r="AO215" s="140"/>
      <c r="AP215" s="140"/>
      <c r="AQ215" s="140"/>
      <c r="AR215" s="140"/>
      <c r="AS215" s="140"/>
      <c r="AT215" s="140"/>
      <c r="AU215" s="140"/>
      <c r="AV215" s="140"/>
      <c r="AW215" s="140"/>
      <c r="AX215" s="140"/>
      <c r="AY215" s="140"/>
      <c r="AZ215" s="140"/>
      <c r="BA215" s="140"/>
      <c r="BB215" s="140"/>
      <c r="BC215" s="140"/>
      <c r="BD215" s="140"/>
      <c r="BE215" s="140"/>
      <c r="BF215" s="140"/>
      <c r="BG215" s="140"/>
      <c r="BH215" s="140"/>
    </row>
    <row r="216" spans="1:60" outlineLevel="1" x14ac:dyDescent="0.2">
      <c r="A216" s="141"/>
      <c r="B216" s="141"/>
      <c r="C216" s="694" t="s">
        <v>348</v>
      </c>
      <c r="D216" s="695"/>
      <c r="E216" s="150">
        <v>146</v>
      </c>
      <c r="F216" s="161"/>
      <c r="G216" s="161"/>
      <c r="H216" s="161"/>
      <c r="I216" s="161"/>
      <c r="J216" s="161"/>
      <c r="K216" s="161"/>
      <c r="L216" s="161"/>
      <c r="M216" s="161"/>
      <c r="N216" s="144"/>
      <c r="O216" s="144"/>
      <c r="P216" s="144"/>
      <c r="Q216" s="144"/>
      <c r="R216" s="144"/>
      <c r="S216" s="144"/>
      <c r="T216" s="145"/>
      <c r="U216" s="144"/>
      <c r="V216" s="161"/>
      <c r="W216" s="140"/>
      <c r="X216" s="140"/>
      <c r="Y216" s="140"/>
      <c r="Z216" s="140"/>
      <c r="AA216" s="140"/>
      <c r="AB216" s="140"/>
      <c r="AC216" s="140"/>
      <c r="AD216" s="140"/>
      <c r="AE216" s="140" t="s">
        <v>128</v>
      </c>
      <c r="AF216" s="140">
        <v>0</v>
      </c>
      <c r="AG216" s="140"/>
      <c r="AH216" s="140"/>
      <c r="AI216" s="140"/>
      <c r="AJ216" s="140"/>
      <c r="AK216" s="140"/>
      <c r="AL216" s="140"/>
      <c r="AM216" s="140"/>
      <c r="AN216" s="140"/>
      <c r="AO216" s="140"/>
      <c r="AP216" s="140"/>
      <c r="AQ216" s="140"/>
      <c r="AR216" s="140"/>
      <c r="AS216" s="140"/>
      <c r="AT216" s="140"/>
      <c r="AU216" s="140"/>
      <c r="AV216" s="140"/>
      <c r="AW216" s="140"/>
      <c r="AX216" s="140"/>
      <c r="AY216" s="140"/>
      <c r="AZ216" s="140"/>
      <c r="BA216" s="140"/>
      <c r="BB216" s="140"/>
      <c r="BC216" s="140"/>
      <c r="BD216" s="140"/>
      <c r="BE216" s="140"/>
      <c r="BF216" s="140"/>
      <c r="BG216" s="140"/>
      <c r="BH216" s="140"/>
    </row>
    <row r="217" spans="1:60" outlineLevel="1" x14ac:dyDescent="0.2">
      <c r="A217" s="141"/>
      <c r="B217" s="141"/>
      <c r="C217" s="694" t="s">
        <v>349</v>
      </c>
      <c r="D217" s="695"/>
      <c r="E217" s="150">
        <v>-22.2532</v>
      </c>
      <c r="F217" s="161"/>
      <c r="G217" s="161"/>
      <c r="H217" s="161"/>
      <c r="I217" s="161"/>
      <c r="J217" s="161"/>
      <c r="K217" s="161"/>
      <c r="L217" s="161"/>
      <c r="M217" s="161"/>
      <c r="N217" s="144"/>
      <c r="O217" s="144"/>
      <c r="P217" s="144"/>
      <c r="Q217" s="144"/>
      <c r="R217" s="144"/>
      <c r="S217" s="144"/>
      <c r="T217" s="145"/>
      <c r="U217" s="144"/>
      <c r="V217" s="161"/>
      <c r="W217" s="140"/>
      <c r="X217" s="140"/>
      <c r="Y217" s="140"/>
      <c r="Z217" s="140"/>
      <c r="AA217" s="140"/>
      <c r="AB217" s="140"/>
      <c r="AC217" s="140"/>
      <c r="AD217" s="140"/>
      <c r="AE217" s="140" t="s">
        <v>128</v>
      </c>
      <c r="AF217" s="140">
        <v>0</v>
      </c>
      <c r="AG217" s="140"/>
      <c r="AH217" s="140"/>
      <c r="AI217" s="140"/>
      <c r="AJ217" s="140"/>
      <c r="AK217" s="140"/>
      <c r="AL217" s="140"/>
      <c r="AM217" s="140"/>
      <c r="AN217" s="140"/>
      <c r="AO217" s="140"/>
      <c r="AP217" s="140"/>
      <c r="AQ217" s="140"/>
      <c r="AR217" s="140"/>
      <c r="AS217" s="140"/>
      <c r="AT217" s="140"/>
      <c r="AU217" s="140"/>
      <c r="AV217" s="140"/>
      <c r="AW217" s="140"/>
      <c r="AX217" s="140"/>
      <c r="AY217" s="140"/>
      <c r="AZ217" s="140"/>
      <c r="BA217" s="140"/>
      <c r="BB217" s="140"/>
      <c r="BC217" s="140"/>
      <c r="BD217" s="140"/>
      <c r="BE217" s="140"/>
      <c r="BF217" s="140"/>
      <c r="BG217" s="140"/>
      <c r="BH217" s="140"/>
    </row>
    <row r="218" spans="1:60" outlineLevel="1" x14ac:dyDescent="0.2">
      <c r="A218" s="141"/>
      <c r="B218" s="141"/>
      <c r="C218" s="694" t="s">
        <v>350</v>
      </c>
      <c r="D218" s="695"/>
      <c r="E218" s="150">
        <v>6.4260000000000002</v>
      </c>
      <c r="F218" s="161"/>
      <c r="G218" s="161"/>
      <c r="H218" s="161"/>
      <c r="I218" s="161"/>
      <c r="J218" s="161"/>
      <c r="K218" s="161"/>
      <c r="L218" s="161"/>
      <c r="M218" s="161"/>
      <c r="N218" s="144"/>
      <c r="O218" s="144"/>
      <c r="P218" s="144"/>
      <c r="Q218" s="144"/>
      <c r="R218" s="144"/>
      <c r="S218" s="144"/>
      <c r="T218" s="145"/>
      <c r="U218" s="144"/>
      <c r="V218" s="161"/>
      <c r="W218" s="140"/>
      <c r="X218" s="140"/>
      <c r="Y218" s="140"/>
      <c r="Z218" s="140"/>
      <c r="AA218" s="140"/>
      <c r="AB218" s="140"/>
      <c r="AC218" s="140"/>
      <c r="AD218" s="140"/>
      <c r="AE218" s="140" t="s">
        <v>128</v>
      </c>
      <c r="AF218" s="140">
        <v>0</v>
      </c>
      <c r="AG218" s="140"/>
      <c r="AH218" s="140"/>
      <c r="AI218" s="140"/>
      <c r="AJ218" s="140"/>
      <c r="AK218" s="140"/>
      <c r="AL218" s="140"/>
      <c r="AM218" s="140"/>
      <c r="AN218" s="140"/>
      <c r="AO218" s="140"/>
      <c r="AP218" s="140"/>
      <c r="AQ218" s="140"/>
      <c r="AR218" s="140"/>
      <c r="AS218" s="140"/>
      <c r="AT218" s="140"/>
      <c r="AU218" s="140"/>
      <c r="AV218" s="140"/>
      <c r="AW218" s="140"/>
      <c r="AX218" s="140"/>
      <c r="AY218" s="140"/>
      <c r="AZ218" s="140"/>
      <c r="BA218" s="140"/>
      <c r="BB218" s="140"/>
      <c r="BC218" s="140"/>
      <c r="BD218" s="140"/>
      <c r="BE218" s="140"/>
      <c r="BF218" s="140"/>
      <c r="BG218" s="140"/>
      <c r="BH218" s="140"/>
    </row>
    <row r="219" spans="1:60" x14ac:dyDescent="0.2">
      <c r="A219" s="142" t="s">
        <v>123</v>
      </c>
      <c r="B219" s="142" t="s">
        <v>90</v>
      </c>
      <c r="C219" s="696" t="s">
        <v>91</v>
      </c>
      <c r="D219" s="146"/>
      <c r="E219" s="151"/>
      <c r="F219" s="153"/>
      <c r="G219" s="153">
        <f>SUMIF(AE220:AE223,"&lt;&gt;NOR",G220:G223)</f>
        <v>0</v>
      </c>
      <c r="H219" s="153"/>
      <c r="I219" s="153">
        <f>SUM(I220:I223)</f>
        <v>0</v>
      </c>
      <c r="J219" s="153"/>
      <c r="K219" s="153">
        <f>SUM(K220:K223)</f>
        <v>0</v>
      </c>
      <c r="L219" s="153"/>
      <c r="M219" s="153">
        <f>SUM(M220:M223)</f>
        <v>0</v>
      </c>
      <c r="N219" s="147"/>
      <c r="O219" s="147">
        <f>SUM(O220:O223)</f>
        <v>0</v>
      </c>
      <c r="P219" s="147"/>
      <c r="Q219" s="147">
        <f>SUM(Q220:Q223)</f>
        <v>0</v>
      </c>
      <c r="R219" s="147"/>
      <c r="S219" s="147"/>
      <c r="T219" s="148"/>
      <c r="U219" s="147">
        <f>SUM(U220:U223)</f>
        <v>0</v>
      </c>
      <c r="V219" s="153"/>
      <c r="AE219" t="s">
        <v>124</v>
      </c>
    </row>
    <row r="220" spans="1:60" ht="22.5" outlineLevel="1" x14ac:dyDescent="0.2">
      <c r="A220" s="141">
        <v>53</v>
      </c>
      <c r="B220" s="141" t="s">
        <v>351</v>
      </c>
      <c r="C220" s="692" t="s">
        <v>352</v>
      </c>
      <c r="D220" s="143" t="s">
        <v>299</v>
      </c>
      <c r="E220" s="149">
        <v>1</v>
      </c>
      <c r="F220" s="693"/>
      <c r="G220" s="161">
        <f>ROUND(E220*F220,2)</f>
        <v>0</v>
      </c>
      <c r="H220" s="693"/>
      <c r="I220" s="161">
        <f>ROUND(E220*H220,2)</f>
        <v>0</v>
      </c>
      <c r="J220" s="693"/>
      <c r="K220" s="161">
        <f>ROUND(E220*J220,2)</f>
        <v>0</v>
      </c>
      <c r="L220" s="161">
        <v>21</v>
      </c>
      <c r="M220" s="161">
        <f>G220*(1+L220/100)</f>
        <v>0</v>
      </c>
      <c r="N220" s="144">
        <v>0</v>
      </c>
      <c r="O220" s="144">
        <f>ROUND(E220*N220,5)</f>
        <v>0</v>
      </c>
      <c r="P220" s="144">
        <v>0</v>
      </c>
      <c r="Q220" s="144">
        <f>ROUND(E220*P220,5)</f>
        <v>0</v>
      </c>
      <c r="R220" s="144"/>
      <c r="S220" s="144"/>
      <c r="T220" s="145">
        <v>0</v>
      </c>
      <c r="U220" s="144">
        <f>ROUND(E220*T220,2)</f>
        <v>0</v>
      </c>
      <c r="V220" s="161" t="s">
        <v>366</v>
      </c>
      <c r="W220" s="140"/>
      <c r="X220" s="140"/>
      <c r="Y220" s="140"/>
      <c r="Z220" s="140"/>
      <c r="AA220" s="140"/>
      <c r="AB220" s="140"/>
      <c r="AC220" s="140"/>
      <c r="AD220" s="140"/>
      <c r="AE220" s="140" t="s">
        <v>126</v>
      </c>
      <c r="AF220" s="140"/>
      <c r="AG220" s="140"/>
      <c r="AH220" s="140"/>
      <c r="AI220" s="140"/>
      <c r="AJ220" s="140"/>
      <c r="AK220" s="140"/>
      <c r="AL220" s="140"/>
      <c r="AM220" s="140"/>
      <c r="AN220" s="140"/>
      <c r="AO220" s="140"/>
      <c r="AP220" s="140"/>
      <c r="AQ220" s="140"/>
      <c r="AR220" s="140"/>
      <c r="AS220" s="140"/>
      <c r="AT220" s="140"/>
      <c r="AU220" s="140"/>
      <c r="AV220" s="140"/>
      <c r="AW220" s="140"/>
      <c r="AX220" s="140"/>
      <c r="AY220" s="140"/>
      <c r="AZ220" s="140"/>
      <c r="BA220" s="140"/>
      <c r="BB220" s="140"/>
      <c r="BC220" s="140"/>
      <c r="BD220" s="140"/>
      <c r="BE220" s="140"/>
      <c r="BF220" s="140"/>
      <c r="BG220" s="140"/>
      <c r="BH220" s="140"/>
    </row>
    <row r="221" spans="1:60" ht="22.5" outlineLevel="1" x14ac:dyDescent="0.2">
      <c r="A221" s="141">
        <v>54</v>
      </c>
      <c r="B221" s="141" t="s">
        <v>353</v>
      </c>
      <c r="C221" s="692" t="s">
        <v>354</v>
      </c>
      <c r="D221" s="143" t="s">
        <v>299</v>
      </c>
      <c r="E221" s="149">
        <v>1</v>
      </c>
      <c r="F221" s="693"/>
      <c r="G221" s="161">
        <f>ROUND(E221*F221,2)</f>
        <v>0</v>
      </c>
      <c r="H221" s="693"/>
      <c r="I221" s="161">
        <f>ROUND(E221*H221,2)</f>
        <v>0</v>
      </c>
      <c r="J221" s="693"/>
      <c r="K221" s="161">
        <f>ROUND(E221*J221,2)</f>
        <v>0</v>
      </c>
      <c r="L221" s="161">
        <v>21</v>
      </c>
      <c r="M221" s="161">
        <f>G221*(1+L221/100)</f>
        <v>0</v>
      </c>
      <c r="N221" s="144">
        <v>0</v>
      </c>
      <c r="O221" s="144">
        <f>ROUND(E221*N221,5)</f>
        <v>0</v>
      </c>
      <c r="P221" s="144">
        <v>0</v>
      </c>
      <c r="Q221" s="144">
        <f>ROUND(E221*P221,5)</f>
        <v>0</v>
      </c>
      <c r="R221" s="144"/>
      <c r="S221" s="144"/>
      <c r="T221" s="145">
        <v>0</v>
      </c>
      <c r="U221" s="144">
        <f>ROUND(E221*T221,2)</f>
        <v>0</v>
      </c>
      <c r="V221" s="161" t="s">
        <v>366</v>
      </c>
      <c r="W221" s="140"/>
      <c r="X221" s="140"/>
      <c r="Y221" s="140"/>
      <c r="Z221" s="140"/>
      <c r="AA221" s="140"/>
      <c r="AB221" s="140"/>
      <c r="AC221" s="140"/>
      <c r="AD221" s="140"/>
      <c r="AE221" s="140" t="s">
        <v>126</v>
      </c>
      <c r="AF221" s="140"/>
      <c r="AG221" s="140"/>
      <c r="AH221" s="140"/>
      <c r="AI221" s="140"/>
      <c r="AJ221" s="140"/>
      <c r="AK221" s="140"/>
      <c r="AL221" s="140"/>
      <c r="AM221" s="140"/>
      <c r="AN221" s="140"/>
      <c r="AO221" s="140"/>
      <c r="AP221" s="140"/>
      <c r="AQ221" s="140"/>
      <c r="AR221" s="140"/>
      <c r="AS221" s="140"/>
      <c r="AT221" s="140"/>
      <c r="AU221" s="140"/>
      <c r="AV221" s="140"/>
      <c r="AW221" s="140"/>
      <c r="AX221" s="140"/>
      <c r="AY221" s="140"/>
      <c r="AZ221" s="140"/>
      <c r="BA221" s="140"/>
      <c r="BB221" s="140"/>
      <c r="BC221" s="140"/>
      <c r="BD221" s="140"/>
      <c r="BE221" s="140"/>
      <c r="BF221" s="140"/>
      <c r="BG221" s="140"/>
      <c r="BH221" s="140"/>
    </row>
    <row r="222" spans="1:60" ht="22.5" outlineLevel="1" x14ac:dyDescent="0.2">
      <c r="A222" s="141">
        <v>55</v>
      </c>
      <c r="B222" s="141" t="s">
        <v>355</v>
      </c>
      <c r="C222" s="692" t="s">
        <v>356</v>
      </c>
      <c r="D222" s="143" t="s">
        <v>299</v>
      </c>
      <c r="E222" s="149">
        <v>2</v>
      </c>
      <c r="F222" s="693"/>
      <c r="G222" s="161">
        <f>ROUND(E222*F222,2)</f>
        <v>0</v>
      </c>
      <c r="H222" s="693"/>
      <c r="I222" s="161">
        <f>ROUND(E222*H222,2)</f>
        <v>0</v>
      </c>
      <c r="J222" s="693"/>
      <c r="K222" s="161">
        <f>ROUND(E222*J222,2)</f>
        <v>0</v>
      </c>
      <c r="L222" s="161">
        <v>21</v>
      </c>
      <c r="M222" s="161">
        <f>G222*(1+L222/100)</f>
        <v>0</v>
      </c>
      <c r="N222" s="144">
        <v>0</v>
      </c>
      <c r="O222" s="144">
        <f>ROUND(E222*N222,5)</f>
        <v>0</v>
      </c>
      <c r="P222" s="144">
        <v>0</v>
      </c>
      <c r="Q222" s="144">
        <f>ROUND(E222*P222,5)</f>
        <v>0</v>
      </c>
      <c r="R222" s="144"/>
      <c r="S222" s="144"/>
      <c r="T222" s="145">
        <v>0</v>
      </c>
      <c r="U222" s="144">
        <f>ROUND(E222*T222,2)</f>
        <v>0</v>
      </c>
      <c r="V222" s="161" t="s">
        <v>366</v>
      </c>
      <c r="W222" s="140"/>
      <c r="X222" s="140"/>
      <c r="Y222" s="140"/>
      <c r="Z222" s="140"/>
      <c r="AA222" s="140"/>
      <c r="AB222" s="140"/>
      <c r="AC222" s="140"/>
      <c r="AD222" s="140"/>
      <c r="AE222" s="140" t="s">
        <v>126</v>
      </c>
      <c r="AF222" s="140"/>
      <c r="AG222" s="140"/>
      <c r="AH222" s="140"/>
      <c r="AI222" s="140"/>
      <c r="AJ222" s="140"/>
      <c r="AK222" s="140"/>
      <c r="AL222" s="140"/>
      <c r="AM222" s="140"/>
      <c r="AN222" s="140"/>
      <c r="AO222" s="140"/>
      <c r="AP222" s="140"/>
      <c r="AQ222" s="140"/>
      <c r="AR222" s="140"/>
      <c r="AS222" s="140"/>
      <c r="AT222" s="140"/>
      <c r="AU222" s="140"/>
      <c r="AV222" s="140"/>
      <c r="AW222" s="140"/>
      <c r="AX222" s="140"/>
      <c r="AY222" s="140"/>
      <c r="AZ222" s="140"/>
      <c r="BA222" s="140"/>
      <c r="BB222" s="140"/>
      <c r="BC222" s="140"/>
      <c r="BD222" s="140"/>
      <c r="BE222" s="140"/>
      <c r="BF222" s="140"/>
      <c r="BG222" s="140"/>
      <c r="BH222" s="140"/>
    </row>
    <row r="223" spans="1:60" ht="22.5" outlineLevel="1" x14ac:dyDescent="0.2">
      <c r="A223" s="141">
        <v>56</v>
      </c>
      <c r="B223" s="141" t="s">
        <v>357</v>
      </c>
      <c r="C223" s="692" t="s">
        <v>358</v>
      </c>
      <c r="D223" s="143" t="s">
        <v>299</v>
      </c>
      <c r="E223" s="149">
        <v>2</v>
      </c>
      <c r="F223" s="693"/>
      <c r="G223" s="161">
        <f>ROUND(E223*F223,2)</f>
        <v>0</v>
      </c>
      <c r="H223" s="693"/>
      <c r="I223" s="161">
        <f>ROUND(E223*H223,2)</f>
        <v>0</v>
      </c>
      <c r="J223" s="693"/>
      <c r="K223" s="161">
        <f>ROUND(E223*J223,2)</f>
        <v>0</v>
      </c>
      <c r="L223" s="161">
        <v>21</v>
      </c>
      <c r="M223" s="161">
        <f>G223*(1+L223/100)</f>
        <v>0</v>
      </c>
      <c r="N223" s="144">
        <v>0</v>
      </c>
      <c r="O223" s="144">
        <f>ROUND(E223*N223,5)</f>
        <v>0</v>
      </c>
      <c r="P223" s="144">
        <v>0</v>
      </c>
      <c r="Q223" s="144">
        <f>ROUND(E223*P223,5)</f>
        <v>0</v>
      </c>
      <c r="R223" s="144"/>
      <c r="S223" s="144"/>
      <c r="T223" s="145">
        <v>0</v>
      </c>
      <c r="U223" s="144">
        <f>ROUND(E223*T223,2)</f>
        <v>0</v>
      </c>
      <c r="V223" s="161" t="s">
        <v>366</v>
      </c>
      <c r="W223" s="140"/>
      <c r="X223" s="140"/>
      <c r="Y223" s="140"/>
      <c r="Z223" s="140"/>
      <c r="AA223" s="140"/>
      <c r="AB223" s="140"/>
      <c r="AC223" s="140"/>
      <c r="AD223" s="140"/>
      <c r="AE223" s="140" t="s">
        <v>126</v>
      </c>
      <c r="AF223" s="140"/>
      <c r="AG223" s="140"/>
      <c r="AH223" s="140"/>
      <c r="AI223" s="140"/>
      <c r="AJ223" s="140"/>
      <c r="AK223" s="140"/>
      <c r="AL223" s="140"/>
      <c r="AM223" s="140"/>
      <c r="AN223" s="140"/>
      <c r="AO223" s="140"/>
      <c r="AP223" s="140"/>
      <c r="AQ223" s="140"/>
      <c r="AR223" s="140"/>
      <c r="AS223" s="140"/>
      <c r="AT223" s="140"/>
      <c r="AU223" s="140"/>
      <c r="AV223" s="140"/>
      <c r="AW223" s="140"/>
      <c r="AX223" s="140"/>
      <c r="AY223" s="140"/>
      <c r="AZ223" s="140"/>
      <c r="BA223" s="140"/>
      <c r="BB223" s="140"/>
      <c r="BC223" s="140"/>
      <c r="BD223" s="140"/>
      <c r="BE223" s="140"/>
      <c r="BF223" s="140"/>
      <c r="BG223" s="140"/>
      <c r="BH223" s="140"/>
    </row>
    <row r="224" spans="1:60" x14ac:dyDescent="0.2">
      <c r="A224" s="142" t="s">
        <v>123</v>
      </c>
      <c r="B224" s="142" t="s">
        <v>92</v>
      </c>
      <c r="C224" s="696" t="s">
        <v>93</v>
      </c>
      <c r="D224" s="146"/>
      <c r="E224" s="151"/>
      <c r="F224" s="153"/>
      <c r="G224" s="153">
        <f>SUMIF(AE225:AE227,"&lt;&gt;NOR",G225:G227)</f>
        <v>0</v>
      </c>
      <c r="H224" s="153"/>
      <c r="I224" s="153">
        <f>SUM(I225:I227)</f>
        <v>0</v>
      </c>
      <c r="J224" s="153"/>
      <c r="K224" s="153">
        <f>SUM(K225:K227)</f>
        <v>0</v>
      </c>
      <c r="L224" s="153"/>
      <c r="M224" s="153">
        <f>SUM(M225:M227)</f>
        <v>0</v>
      </c>
      <c r="N224" s="147"/>
      <c r="O224" s="147">
        <f>SUM(O225:O227)</f>
        <v>0</v>
      </c>
      <c r="P224" s="147"/>
      <c r="Q224" s="147">
        <f>SUM(Q225:Q227)</f>
        <v>0</v>
      </c>
      <c r="R224" s="147"/>
      <c r="S224" s="147"/>
      <c r="T224" s="148"/>
      <c r="U224" s="147">
        <f>SUM(U225:U227)</f>
        <v>0</v>
      </c>
      <c r="V224" s="153"/>
      <c r="AE224" t="s">
        <v>124</v>
      </c>
    </row>
    <row r="225" spans="1:60" ht="22.5" outlineLevel="1" x14ac:dyDescent="0.2">
      <c r="A225" s="141">
        <v>57</v>
      </c>
      <c r="B225" s="141" t="s">
        <v>359</v>
      </c>
      <c r="C225" s="692" t="s">
        <v>360</v>
      </c>
      <c r="D225" s="143" t="s">
        <v>164</v>
      </c>
      <c r="E225" s="149">
        <v>1</v>
      </c>
      <c r="F225" s="693"/>
      <c r="G225" s="161">
        <f>ROUND(E225*F225,2)</f>
        <v>0</v>
      </c>
      <c r="H225" s="693"/>
      <c r="I225" s="161">
        <f>ROUND(E225*H225,2)</f>
        <v>0</v>
      </c>
      <c r="J225" s="693"/>
      <c r="K225" s="161">
        <f>ROUND(E225*J225,2)</f>
        <v>0</v>
      </c>
      <c r="L225" s="161">
        <v>21</v>
      </c>
      <c r="M225" s="161">
        <f>G225*(1+L225/100)</f>
        <v>0</v>
      </c>
      <c r="N225" s="144">
        <v>0</v>
      </c>
      <c r="O225" s="144">
        <f>ROUND(E225*N225,5)</f>
        <v>0</v>
      </c>
      <c r="P225" s="144">
        <v>0</v>
      </c>
      <c r="Q225" s="144">
        <f>ROUND(E225*P225,5)</f>
        <v>0</v>
      </c>
      <c r="R225" s="144"/>
      <c r="S225" s="144"/>
      <c r="T225" s="145">
        <v>0</v>
      </c>
      <c r="U225" s="144">
        <f>ROUND(E225*T225,2)</f>
        <v>0</v>
      </c>
      <c r="V225" s="161" t="s">
        <v>366</v>
      </c>
      <c r="W225" s="140"/>
      <c r="X225" s="140"/>
      <c r="Y225" s="140"/>
      <c r="Z225" s="140"/>
      <c r="AA225" s="140"/>
      <c r="AB225" s="140"/>
      <c r="AC225" s="140"/>
      <c r="AD225" s="140"/>
      <c r="AE225" s="140" t="s">
        <v>126</v>
      </c>
      <c r="AF225" s="140"/>
      <c r="AG225" s="140"/>
      <c r="AH225" s="140"/>
      <c r="AI225" s="140"/>
      <c r="AJ225" s="140"/>
      <c r="AK225" s="140"/>
      <c r="AL225" s="140"/>
      <c r="AM225" s="140"/>
      <c r="AN225" s="140"/>
      <c r="AO225" s="140"/>
      <c r="AP225" s="140"/>
      <c r="AQ225" s="140"/>
      <c r="AR225" s="140"/>
      <c r="AS225" s="140"/>
      <c r="AT225" s="140"/>
      <c r="AU225" s="140"/>
      <c r="AV225" s="140"/>
      <c r="AW225" s="140"/>
      <c r="AX225" s="140"/>
      <c r="AY225" s="140"/>
      <c r="AZ225" s="140"/>
      <c r="BA225" s="140"/>
      <c r="BB225" s="140"/>
      <c r="BC225" s="140"/>
      <c r="BD225" s="140"/>
      <c r="BE225" s="140"/>
      <c r="BF225" s="140"/>
      <c r="BG225" s="140"/>
      <c r="BH225" s="140"/>
    </row>
    <row r="226" spans="1:60" outlineLevel="1" x14ac:dyDescent="0.2">
      <c r="A226" s="141"/>
      <c r="B226" s="141"/>
      <c r="C226" s="694" t="s">
        <v>361</v>
      </c>
      <c r="D226" s="695"/>
      <c r="E226" s="150"/>
      <c r="F226" s="161"/>
      <c r="G226" s="161"/>
      <c r="H226" s="161"/>
      <c r="I226" s="161"/>
      <c r="J226" s="161"/>
      <c r="K226" s="161"/>
      <c r="L226" s="161"/>
      <c r="M226" s="161"/>
      <c r="N226" s="144"/>
      <c r="O226" s="144"/>
      <c r="P226" s="144"/>
      <c r="Q226" s="144"/>
      <c r="R226" s="144"/>
      <c r="S226" s="144"/>
      <c r="T226" s="145"/>
      <c r="U226" s="144"/>
      <c r="V226" s="161"/>
      <c r="W226" s="140"/>
      <c r="X226" s="140"/>
      <c r="Y226" s="140"/>
      <c r="Z226" s="140"/>
      <c r="AA226" s="140"/>
      <c r="AB226" s="140"/>
      <c r="AC226" s="140"/>
      <c r="AD226" s="140"/>
      <c r="AE226" s="140" t="s">
        <v>128</v>
      </c>
      <c r="AF226" s="140">
        <v>0</v>
      </c>
      <c r="AG226" s="140"/>
      <c r="AH226" s="140"/>
      <c r="AI226" s="140"/>
      <c r="AJ226" s="140"/>
      <c r="AK226" s="140"/>
      <c r="AL226" s="140"/>
      <c r="AM226" s="140"/>
      <c r="AN226" s="140"/>
      <c r="AO226" s="140"/>
      <c r="AP226" s="140"/>
      <c r="AQ226" s="140"/>
      <c r="AR226" s="140"/>
      <c r="AS226" s="140"/>
      <c r="AT226" s="140"/>
      <c r="AU226" s="140"/>
      <c r="AV226" s="140"/>
      <c r="AW226" s="140"/>
      <c r="AX226" s="140"/>
      <c r="AY226" s="140"/>
      <c r="AZ226" s="140"/>
      <c r="BA226" s="140"/>
      <c r="BB226" s="140"/>
      <c r="BC226" s="140"/>
      <c r="BD226" s="140"/>
      <c r="BE226" s="140"/>
      <c r="BF226" s="140"/>
      <c r="BG226" s="140"/>
      <c r="BH226" s="140"/>
    </row>
    <row r="227" spans="1:60" outlineLevel="1" x14ac:dyDescent="0.2">
      <c r="A227" s="141"/>
      <c r="B227" s="141"/>
      <c r="C227" s="694" t="s">
        <v>251</v>
      </c>
      <c r="D227" s="695"/>
      <c r="E227" s="150">
        <v>1</v>
      </c>
      <c r="F227" s="161"/>
      <c r="G227" s="161"/>
      <c r="H227" s="161"/>
      <c r="I227" s="161"/>
      <c r="J227" s="161"/>
      <c r="K227" s="161"/>
      <c r="L227" s="161"/>
      <c r="M227" s="161"/>
      <c r="N227" s="144"/>
      <c r="O227" s="144"/>
      <c r="P227" s="144"/>
      <c r="Q227" s="144"/>
      <c r="R227" s="144"/>
      <c r="S227" s="144"/>
      <c r="T227" s="145"/>
      <c r="U227" s="144"/>
      <c r="V227" s="161"/>
      <c r="W227" s="140"/>
      <c r="X227" s="140"/>
      <c r="Y227" s="140"/>
      <c r="Z227" s="140"/>
      <c r="AA227" s="140"/>
      <c r="AB227" s="140"/>
      <c r="AC227" s="140"/>
      <c r="AD227" s="140"/>
      <c r="AE227" s="140" t="s">
        <v>128</v>
      </c>
      <c r="AF227" s="140">
        <v>0</v>
      </c>
      <c r="AG227" s="140"/>
      <c r="AH227" s="140"/>
      <c r="AI227" s="140"/>
      <c r="AJ227" s="140"/>
      <c r="AK227" s="140"/>
      <c r="AL227" s="140"/>
      <c r="AM227" s="140"/>
      <c r="AN227" s="140"/>
      <c r="AO227" s="140"/>
      <c r="AP227" s="140"/>
      <c r="AQ227" s="140"/>
      <c r="AR227" s="140"/>
      <c r="AS227" s="140"/>
      <c r="AT227" s="140"/>
      <c r="AU227" s="140"/>
      <c r="AV227" s="140"/>
      <c r="AW227" s="140"/>
      <c r="AX227" s="140"/>
      <c r="AY227" s="140"/>
      <c r="AZ227" s="140"/>
      <c r="BA227" s="140"/>
      <c r="BB227" s="140"/>
      <c r="BC227" s="140"/>
      <c r="BD227" s="140"/>
      <c r="BE227" s="140"/>
      <c r="BF227" s="140"/>
      <c r="BG227" s="140"/>
      <c r="BH227" s="140"/>
    </row>
    <row r="228" spans="1:60" x14ac:dyDescent="0.2">
      <c r="A228" s="142" t="s">
        <v>123</v>
      </c>
      <c r="B228" s="142" t="s">
        <v>94</v>
      </c>
      <c r="C228" s="696" t="s">
        <v>95</v>
      </c>
      <c r="D228" s="146"/>
      <c r="E228" s="151"/>
      <c r="F228" s="153"/>
      <c r="G228" s="153">
        <f>SUMIF(AE229:AE231,"&lt;&gt;NOR",G229:G231)</f>
        <v>0</v>
      </c>
      <c r="H228" s="153"/>
      <c r="I228" s="153">
        <f>SUM(I229:I231)</f>
        <v>0</v>
      </c>
      <c r="J228" s="153"/>
      <c r="K228" s="153">
        <f>SUM(K229:K231)</f>
        <v>0</v>
      </c>
      <c r="L228" s="153"/>
      <c r="M228" s="153">
        <f>SUM(M229:M231)</f>
        <v>0</v>
      </c>
      <c r="N228" s="147"/>
      <c r="O228" s="147">
        <f>SUM(O229:O231)</f>
        <v>0</v>
      </c>
      <c r="P228" s="147"/>
      <c r="Q228" s="147">
        <f>SUM(Q229:Q231)</f>
        <v>0</v>
      </c>
      <c r="R228" s="147"/>
      <c r="S228" s="147"/>
      <c r="T228" s="148"/>
      <c r="U228" s="147">
        <f>SUM(U229:U231)</f>
        <v>0</v>
      </c>
      <c r="V228" s="153"/>
      <c r="AE228" t="s">
        <v>124</v>
      </c>
    </row>
    <row r="229" spans="1:60" ht="22.5" outlineLevel="1" x14ac:dyDescent="0.2">
      <c r="A229" s="141">
        <v>58</v>
      </c>
      <c r="B229" s="141" t="s">
        <v>362</v>
      </c>
      <c r="C229" s="692" t="s">
        <v>363</v>
      </c>
      <c r="D229" s="143" t="s">
        <v>164</v>
      </c>
      <c r="E229" s="149">
        <v>1</v>
      </c>
      <c r="F229" s="693"/>
      <c r="G229" s="161">
        <f>ROUND(E229*F229,2)</f>
        <v>0</v>
      </c>
      <c r="H229" s="693"/>
      <c r="I229" s="161">
        <f>ROUND(E229*H229,2)</f>
        <v>0</v>
      </c>
      <c r="J229" s="693"/>
      <c r="K229" s="161">
        <f>ROUND(E229*J229,2)</f>
        <v>0</v>
      </c>
      <c r="L229" s="161">
        <v>21</v>
      </c>
      <c r="M229" s="161">
        <f>G229*(1+L229/100)</f>
        <v>0</v>
      </c>
      <c r="N229" s="144">
        <v>0</v>
      </c>
      <c r="O229" s="144">
        <f>ROUND(E229*N229,5)</f>
        <v>0</v>
      </c>
      <c r="P229" s="144">
        <v>0</v>
      </c>
      <c r="Q229" s="144">
        <f>ROUND(E229*P229,5)</f>
        <v>0</v>
      </c>
      <c r="R229" s="144"/>
      <c r="S229" s="144"/>
      <c r="T229" s="145">
        <v>0</v>
      </c>
      <c r="U229" s="144">
        <f>ROUND(E229*T229,2)</f>
        <v>0</v>
      </c>
      <c r="V229" s="161" t="s">
        <v>366</v>
      </c>
      <c r="W229" s="140"/>
      <c r="X229" s="140"/>
      <c r="Y229" s="140"/>
      <c r="Z229" s="140"/>
      <c r="AA229" s="140"/>
      <c r="AB229" s="140"/>
      <c r="AC229" s="140"/>
      <c r="AD229" s="140"/>
      <c r="AE229" s="140" t="s">
        <v>126</v>
      </c>
      <c r="AF229" s="140"/>
      <c r="AG229" s="140"/>
      <c r="AH229" s="140"/>
      <c r="AI229" s="140"/>
      <c r="AJ229" s="140"/>
      <c r="AK229" s="140"/>
      <c r="AL229" s="140"/>
      <c r="AM229" s="140"/>
      <c r="AN229" s="140"/>
      <c r="AO229" s="140"/>
      <c r="AP229" s="140"/>
      <c r="AQ229" s="140"/>
      <c r="AR229" s="140"/>
      <c r="AS229" s="140"/>
      <c r="AT229" s="140"/>
      <c r="AU229" s="140"/>
      <c r="AV229" s="140"/>
      <c r="AW229" s="140"/>
      <c r="AX229" s="140"/>
      <c r="AY229" s="140"/>
      <c r="AZ229" s="140"/>
      <c r="BA229" s="140"/>
      <c r="BB229" s="140"/>
      <c r="BC229" s="140"/>
      <c r="BD229" s="140"/>
      <c r="BE229" s="140"/>
      <c r="BF229" s="140"/>
      <c r="BG229" s="140"/>
      <c r="BH229" s="140"/>
    </row>
    <row r="230" spans="1:60" outlineLevel="1" x14ac:dyDescent="0.2">
      <c r="A230" s="141"/>
      <c r="B230" s="141"/>
      <c r="C230" s="694" t="s">
        <v>361</v>
      </c>
      <c r="D230" s="695"/>
      <c r="E230" s="150"/>
      <c r="F230" s="161"/>
      <c r="G230" s="161"/>
      <c r="H230" s="161"/>
      <c r="I230" s="161"/>
      <c r="J230" s="161"/>
      <c r="K230" s="161"/>
      <c r="L230" s="161"/>
      <c r="M230" s="161"/>
      <c r="N230" s="144"/>
      <c r="O230" s="144"/>
      <c r="P230" s="144"/>
      <c r="Q230" s="144"/>
      <c r="R230" s="144"/>
      <c r="S230" s="144"/>
      <c r="T230" s="145"/>
      <c r="U230" s="144"/>
      <c r="V230" s="161"/>
      <c r="W230" s="140"/>
      <c r="X230" s="140"/>
      <c r="Y230" s="140"/>
      <c r="Z230" s="140"/>
      <c r="AA230" s="140"/>
      <c r="AB230" s="140"/>
      <c r="AC230" s="140"/>
      <c r="AD230" s="140"/>
      <c r="AE230" s="140" t="s">
        <v>128</v>
      </c>
      <c r="AF230" s="140">
        <v>0</v>
      </c>
      <c r="AG230" s="140"/>
      <c r="AH230" s="140"/>
      <c r="AI230" s="140"/>
      <c r="AJ230" s="140"/>
      <c r="AK230" s="140"/>
      <c r="AL230" s="140"/>
      <c r="AM230" s="140"/>
      <c r="AN230" s="140"/>
      <c r="AO230" s="140"/>
      <c r="AP230" s="140"/>
      <c r="AQ230" s="140"/>
      <c r="AR230" s="140"/>
      <c r="AS230" s="140"/>
      <c r="AT230" s="140"/>
      <c r="AU230" s="140"/>
      <c r="AV230" s="140"/>
      <c r="AW230" s="140"/>
      <c r="AX230" s="140"/>
      <c r="AY230" s="140"/>
      <c r="AZ230" s="140"/>
      <c r="BA230" s="140"/>
      <c r="BB230" s="140"/>
      <c r="BC230" s="140"/>
      <c r="BD230" s="140"/>
      <c r="BE230" s="140"/>
      <c r="BF230" s="140"/>
      <c r="BG230" s="140"/>
      <c r="BH230" s="140"/>
    </row>
    <row r="231" spans="1:60" outlineLevel="1" x14ac:dyDescent="0.2">
      <c r="A231" s="154"/>
      <c r="B231" s="154"/>
      <c r="C231" s="699" t="s">
        <v>251</v>
      </c>
      <c r="D231" s="700"/>
      <c r="E231" s="155">
        <v>1</v>
      </c>
      <c r="F231" s="156"/>
      <c r="G231" s="156"/>
      <c r="H231" s="156"/>
      <c r="I231" s="156"/>
      <c r="J231" s="156"/>
      <c r="K231" s="156"/>
      <c r="L231" s="156"/>
      <c r="M231" s="156"/>
      <c r="N231" s="157"/>
      <c r="O231" s="157"/>
      <c r="P231" s="157"/>
      <c r="Q231" s="157"/>
      <c r="R231" s="157"/>
      <c r="S231" s="157"/>
      <c r="T231" s="158"/>
      <c r="U231" s="157"/>
      <c r="V231" s="156"/>
      <c r="W231" s="140"/>
      <c r="X231" s="140"/>
      <c r="Y231" s="140"/>
      <c r="Z231" s="140"/>
      <c r="AA231" s="140"/>
      <c r="AB231" s="140"/>
      <c r="AC231" s="140"/>
      <c r="AD231" s="140"/>
      <c r="AE231" s="140" t="s">
        <v>128</v>
      </c>
      <c r="AF231" s="140">
        <v>0</v>
      </c>
      <c r="AG231" s="140"/>
      <c r="AH231" s="140"/>
      <c r="AI231" s="140"/>
      <c r="AJ231" s="140"/>
      <c r="AK231" s="140"/>
      <c r="AL231" s="140"/>
      <c r="AM231" s="140"/>
      <c r="AN231" s="140"/>
      <c r="AO231" s="140"/>
      <c r="AP231" s="140"/>
      <c r="AQ231" s="140"/>
      <c r="AR231" s="140"/>
      <c r="AS231" s="140"/>
      <c r="AT231" s="140"/>
      <c r="AU231" s="140"/>
      <c r="AV231" s="140"/>
      <c r="AW231" s="140"/>
      <c r="AX231" s="140"/>
      <c r="AY231" s="140"/>
      <c r="AZ231" s="140"/>
      <c r="BA231" s="140"/>
      <c r="BB231" s="140"/>
      <c r="BC231" s="140"/>
      <c r="BD231" s="140"/>
      <c r="BE231" s="140"/>
      <c r="BF231" s="140"/>
      <c r="BG231" s="140"/>
      <c r="BH231" s="140"/>
    </row>
    <row r="232" spans="1:60" x14ac:dyDescent="0.2">
      <c r="A232" s="6"/>
      <c r="B232" s="7" t="s">
        <v>217</v>
      </c>
      <c r="C232" s="159" t="s">
        <v>217</v>
      </c>
      <c r="D232" s="6"/>
      <c r="E232" s="6"/>
      <c r="F232" s="6"/>
      <c r="G232" s="6"/>
      <c r="H232" s="6"/>
      <c r="I232" s="6"/>
      <c r="J232" s="6"/>
      <c r="K232" s="6"/>
      <c r="L232" s="6"/>
      <c r="M232" s="6"/>
      <c r="N232" s="6"/>
      <c r="O232" s="6"/>
      <c r="P232" s="6"/>
      <c r="Q232" s="6"/>
      <c r="R232" s="6"/>
      <c r="S232" s="6"/>
      <c r="T232" s="6"/>
      <c r="U232" s="6"/>
      <c r="V232" s="6"/>
      <c r="AC232">
        <v>15</v>
      </c>
      <c r="AD232">
        <v>21</v>
      </c>
    </row>
    <row r="233" spans="1:60" x14ac:dyDescent="0.2">
      <c r="A233" s="701"/>
      <c r="B233" s="702" t="s">
        <v>726</v>
      </c>
      <c r="C233" s="703" t="s">
        <v>217</v>
      </c>
      <c r="D233" s="704"/>
      <c r="E233" s="704"/>
      <c r="F233" s="704"/>
      <c r="G233" s="705">
        <f>G8+G44+G46+G67+G80+G94+G101+G104+G108+G118+G144+G148+G161+G164+G192+G211+G214+G219+G224+G228</f>
        <v>0</v>
      </c>
      <c r="H233" s="6"/>
      <c r="I233" s="6"/>
      <c r="J233" s="6"/>
      <c r="K233" s="6"/>
      <c r="L233" s="6"/>
      <c r="M233" s="6"/>
      <c r="N233" s="6"/>
      <c r="O233" s="6"/>
      <c r="P233" s="6"/>
      <c r="Q233" s="6"/>
      <c r="R233" s="6"/>
      <c r="S233" s="6"/>
      <c r="T233" s="6"/>
      <c r="U233" s="6"/>
      <c r="AC233">
        <f>SUMIF(L7:L231,AC232,G7:G231)</f>
        <v>0</v>
      </c>
      <c r="AD233">
        <f>SUMIF(L7:L231,AD232,G7:G231)</f>
        <v>0</v>
      </c>
      <c r="AE233" t="s">
        <v>727</v>
      </c>
    </row>
    <row r="234" spans="1:60" x14ac:dyDescent="0.2">
      <c r="A234" s="6"/>
      <c r="B234" s="7" t="s">
        <v>217</v>
      </c>
      <c r="C234" s="159" t="s">
        <v>217</v>
      </c>
      <c r="D234" s="6"/>
      <c r="E234" s="6"/>
      <c r="F234" s="6"/>
      <c r="G234" s="6"/>
      <c r="H234" s="6"/>
      <c r="I234" s="6"/>
      <c r="J234" s="6"/>
      <c r="K234" s="6"/>
      <c r="L234" s="6"/>
      <c r="M234" s="6"/>
      <c r="N234" s="6"/>
      <c r="O234" s="6"/>
      <c r="P234" s="6"/>
      <c r="Q234" s="6"/>
      <c r="R234" s="6"/>
      <c r="S234" s="6"/>
      <c r="T234" s="6"/>
      <c r="U234" s="6"/>
      <c r="V234" s="6"/>
    </row>
    <row r="235" spans="1:60" x14ac:dyDescent="0.2">
      <c r="A235" s="6"/>
      <c r="B235" s="7" t="s">
        <v>217</v>
      </c>
      <c r="C235" s="159" t="s">
        <v>217</v>
      </c>
      <c r="D235" s="6"/>
      <c r="E235" s="6"/>
      <c r="F235" s="6"/>
      <c r="G235" s="6"/>
      <c r="H235" s="6"/>
      <c r="I235" s="6"/>
      <c r="J235" s="6"/>
      <c r="K235" s="6"/>
      <c r="L235" s="6"/>
      <c r="M235" s="6"/>
      <c r="N235" s="6"/>
      <c r="O235" s="6"/>
      <c r="P235" s="6"/>
      <c r="Q235" s="6"/>
      <c r="R235" s="6"/>
      <c r="S235" s="6"/>
      <c r="T235" s="6"/>
      <c r="U235" s="6"/>
      <c r="V235" s="6"/>
    </row>
    <row r="236" spans="1:60" x14ac:dyDescent="0.2">
      <c r="A236" s="780" t="s">
        <v>728</v>
      </c>
      <c r="B236" s="780"/>
      <c r="C236" s="781"/>
      <c r="D236" s="6"/>
      <c r="E236" s="6"/>
      <c r="F236" s="6"/>
      <c r="G236" s="6"/>
      <c r="H236" s="6"/>
      <c r="I236" s="6"/>
      <c r="J236" s="6"/>
      <c r="K236" s="6"/>
      <c r="L236" s="6"/>
      <c r="M236" s="6"/>
      <c r="N236" s="6"/>
      <c r="O236" s="6"/>
      <c r="P236" s="6"/>
      <c r="Q236" s="6"/>
      <c r="R236" s="6"/>
      <c r="S236" s="6"/>
      <c r="T236" s="6"/>
      <c r="U236" s="6"/>
      <c r="V236" s="6"/>
    </row>
    <row r="237" spans="1:60" x14ac:dyDescent="0.2">
      <c r="A237" s="764"/>
      <c r="B237" s="765"/>
      <c r="C237" s="766"/>
      <c r="D237" s="765"/>
      <c r="E237" s="765"/>
      <c r="F237" s="765"/>
      <c r="G237" s="767"/>
      <c r="H237" s="6"/>
      <c r="I237" s="6"/>
      <c r="J237" s="6"/>
      <c r="K237" s="6"/>
      <c r="L237" s="6"/>
      <c r="M237" s="6"/>
      <c r="N237" s="6"/>
      <c r="O237" s="6"/>
      <c r="P237" s="6"/>
      <c r="Q237" s="6"/>
      <c r="R237" s="6"/>
      <c r="S237" s="6"/>
      <c r="T237" s="6"/>
      <c r="U237" s="6"/>
      <c r="AE237" t="s">
        <v>729</v>
      </c>
    </row>
    <row r="238" spans="1:60" x14ac:dyDescent="0.2">
      <c r="A238" s="768"/>
      <c r="B238" s="769"/>
      <c r="C238" s="770"/>
      <c r="D238" s="769"/>
      <c r="E238" s="769"/>
      <c r="F238" s="769"/>
      <c r="G238" s="771"/>
      <c r="H238" s="6"/>
      <c r="I238" s="6"/>
      <c r="J238" s="6"/>
      <c r="K238" s="6"/>
      <c r="L238" s="6"/>
      <c r="M238" s="6"/>
      <c r="N238" s="6"/>
      <c r="O238" s="6"/>
      <c r="P238" s="6"/>
      <c r="Q238" s="6"/>
      <c r="R238" s="6"/>
      <c r="S238" s="6"/>
      <c r="T238" s="6"/>
      <c r="U238" s="6"/>
    </row>
    <row r="239" spans="1:60" x14ac:dyDescent="0.2">
      <c r="A239" s="768"/>
      <c r="B239" s="769"/>
      <c r="C239" s="770"/>
      <c r="D239" s="769"/>
      <c r="E239" s="769"/>
      <c r="F239" s="769"/>
      <c r="G239" s="771"/>
      <c r="H239" s="6"/>
      <c r="I239" s="6"/>
      <c r="J239" s="6"/>
      <c r="K239" s="6"/>
      <c r="L239" s="6"/>
      <c r="M239" s="6"/>
      <c r="N239" s="6"/>
      <c r="O239" s="6"/>
      <c r="P239" s="6"/>
      <c r="Q239" s="6"/>
      <c r="R239" s="6"/>
      <c r="S239" s="6"/>
      <c r="T239" s="6"/>
      <c r="U239" s="6"/>
    </row>
    <row r="240" spans="1:60" x14ac:dyDescent="0.2">
      <c r="A240" s="768"/>
      <c r="B240" s="769"/>
      <c r="C240" s="770"/>
      <c r="D240" s="769"/>
      <c r="E240" s="769"/>
      <c r="F240" s="769"/>
      <c r="G240" s="771"/>
      <c r="H240" s="6"/>
      <c r="I240" s="6"/>
      <c r="J240" s="6"/>
      <c r="K240" s="6"/>
      <c r="L240" s="6"/>
      <c r="M240" s="6"/>
      <c r="N240" s="6"/>
      <c r="O240" s="6"/>
      <c r="P240" s="6"/>
      <c r="Q240" s="6"/>
      <c r="R240" s="6"/>
      <c r="S240" s="6"/>
      <c r="T240" s="6"/>
      <c r="U240" s="6"/>
    </row>
    <row r="241" spans="1:31" x14ac:dyDescent="0.2">
      <c r="A241" s="772"/>
      <c r="B241" s="773"/>
      <c r="C241" s="774"/>
      <c r="D241" s="773"/>
      <c r="E241" s="773"/>
      <c r="F241" s="773"/>
      <c r="G241" s="775"/>
      <c r="H241" s="6"/>
      <c r="I241" s="6"/>
      <c r="J241" s="6"/>
      <c r="K241" s="6"/>
      <c r="L241" s="6"/>
      <c r="M241" s="6"/>
      <c r="N241" s="6"/>
      <c r="O241" s="6"/>
      <c r="P241" s="6"/>
      <c r="Q241" s="6"/>
      <c r="R241" s="6"/>
      <c r="S241" s="6"/>
      <c r="T241" s="6"/>
      <c r="U241" s="6"/>
    </row>
    <row r="242" spans="1:31" x14ac:dyDescent="0.2">
      <c r="A242" s="6"/>
      <c r="B242" s="7" t="s">
        <v>217</v>
      </c>
      <c r="C242" s="159" t="s">
        <v>217</v>
      </c>
      <c r="D242" s="6"/>
      <c r="E242" s="6"/>
      <c r="F242" s="6"/>
      <c r="G242" s="6"/>
      <c r="H242" s="6"/>
      <c r="I242" s="6"/>
      <c r="J242" s="6"/>
      <c r="K242" s="6"/>
      <c r="L242" s="6"/>
      <c r="M242" s="6"/>
      <c r="N242" s="6"/>
      <c r="O242" s="6"/>
      <c r="P242" s="6"/>
      <c r="Q242" s="6"/>
      <c r="R242" s="6"/>
      <c r="S242" s="6"/>
      <c r="T242" s="6"/>
      <c r="U242" s="6"/>
      <c r="V242" s="6"/>
    </row>
    <row r="243" spans="1:31" x14ac:dyDescent="0.2">
      <c r="C243" s="160"/>
      <c r="AE243" t="s">
        <v>364</v>
      </c>
    </row>
  </sheetData>
  <mergeCells count="6">
    <mergeCell ref="A237:G241"/>
    <mergeCell ref="A1:G1"/>
    <mergeCell ref="C2:G2"/>
    <mergeCell ref="C3:G3"/>
    <mergeCell ref="C4:G4"/>
    <mergeCell ref="A236:C236"/>
  </mergeCells>
  <pageMargins left="0.59055118110236204" right="0.39370078740157499" top="0.78740157499999996" bottom="0.78740157499999996" header="0.3" footer="0.3"/>
  <pageSetup paperSize="9" scale="90"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BE34"/>
  <sheetViews>
    <sheetView zoomScaleNormal="100" workbookViewId="0">
      <selection activeCell="I30" sqref="I30"/>
    </sheetView>
  </sheetViews>
  <sheetFormatPr defaultRowHeight="12.75" x14ac:dyDescent="0.2"/>
  <cols>
    <col min="1" max="1" width="2" style="515" customWidth="1"/>
    <col min="2" max="2" width="15" style="515" customWidth="1"/>
    <col min="3" max="3" width="15.85546875" style="515" customWidth="1"/>
    <col min="4" max="4" width="14.5703125" style="515" customWidth="1"/>
    <col min="5" max="5" width="13.5703125" style="515" customWidth="1"/>
    <col min="6" max="6" width="19.42578125" style="515" customWidth="1"/>
    <col min="7" max="7" width="12.85546875" style="515" customWidth="1"/>
    <col min="8" max="256" width="9.140625" style="515"/>
    <col min="257" max="257" width="2" style="515" customWidth="1"/>
    <col min="258" max="258" width="15" style="515" customWidth="1"/>
    <col min="259" max="259" width="15.85546875" style="515" customWidth="1"/>
    <col min="260" max="260" width="14.5703125" style="515" customWidth="1"/>
    <col min="261" max="261" width="13.5703125" style="515" customWidth="1"/>
    <col min="262" max="262" width="19.42578125" style="515" customWidth="1"/>
    <col min="263" max="263" width="12.85546875" style="515" customWidth="1"/>
    <col min="264" max="512" width="9.140625" style="515"/>
    <col min="513" max="513" width="2" style="515" customWidth="1"/>
    <col min="514" max="514" width="15" style="515" customWidth="1"/>
    <col min="515" max="515" width="15.85546875" style="515" customWidth="1"/>
    <col min="516" max="516" width="14.5703125" style="515" customWidth="1"/>
    <col min="517" max="517" width="13.5703125" style="515" customWidth="1"/>
    <col min="518" max="518" width="19.42578125" style="515" customWidth="1"/>
    <col min="519" max="519" width="12.85546875" style="515" customWidth="1"/>
    <col min="520" max="768" width="9.140625" style="515"/>
    <col min="769" max="769" width="2" style="515" customWidth="1"/>
    <col min="770" max="770" width="15" style="515" customWidth="1"/>
    <col min="771" max="771" width="15.85546875" style="515" customWidth="1"/>
    <col min="772" max="772" width="14.5703125" style="515" customWidth="1"/>
    <col min="773" max="773" width="13.5703125" style="515" customWidth="1"/>
    <col min="774" max="774" width="19.42578125" style="515" customWidth="1"/>
    <col min="775" max="775" width="12.85546875" style="515" customWidth="1"/>
    <col min="776" max="1024" width="9.140625" style="515"/>
    <col min="1025" max="1025" width="2" style="515" customWidth="1"/>
    <col min="1026" max="1026" width="15" style="515" customWidth="1"/>
    <col min="1027" max="1027" width="15.85546875" style="515" customWidth="1"/>
    <col min="1028" max="1028" width="14.5703125" style="515" customWidth="1"/>
    <col min="1029" max="1029" width="13.5703125" style="515" customWidth="1"/>
    <col min="1030" max="1030" width="19.42578125" style="515" customWidth="1"/>
    <col min="1031" max="1031" width="12.85546875" style="515" customWidth="1"/>
    <col min="1032" max="1280" width="9.140625" style="515"/>
    <col min="1281" max="1281" width="2" style="515" customWidth="1"/>
    <col min="1282" max="1282" width="15" style="515" customWidth="1"/>
    <col min="1283" max="1283" width="15.85546875" style="515" customWidth="1"/>
    <col min="1284" max="1284" width="14.5703125" style="515" customWidth="1"/>
    <col min="1285" max="1285" width="13.5703125" style="515" customWidth="1"/>
    <col min="1286" max="1286" width="19.42578125" style="515" customWidth="1"/>
    <col min="1287" max="1287" width="12.85546875" style="515" customWidth="1"/>
    <col min="1288" max="1536" width="9.140625" style="515"/>
    <col min="1537" max="1537" width="2" style="515" customWidth="1"/>
    <col min="1538" max="1538" width="15" style="515" customWidth="1"/>
    <col min="1539" max="1539" width="15.85546875" style="515" customWidth="1"/>
    <col min="1540" max="1540" width="14.5703125" style="515" customWidth="1"/>
    <col min="1541" max="1541" width="13.5703125" style="515" customWidth="1"/>
    <col min="1542" max="1542" width="19.42578125" style="515" customWidth="1"/>
    <col min="1543" max="1543" width="12.85546875" style="515" customWidth="1"/>
    <col min="1544" max="1792" width="9.140625" style="515"/>
    <col min="1793" max="1793" width="2" style="515" customWidth="1"/>
    <col min="1794" max="1794" width="15" style="515" customWidth="1"/>
    <col min="1795" max="1795" width="15.85546875" style="515" customWidth="1"/>
    <col min="1796" max="1796" width="14.5703125" style="515" customWidth="1"/>
    <col min="1797" max="1797" width="13.5703125" style="515" customWidth="1"/>
    <col min="1798" max="1798" width="19.42578125" style="515" customWidth="1"/>
    <col min="1799" max="1799" width="12.85546875" style="515" customWidth="1"/>
    <col min="1800" max="2048" width="9.140625" style="515"/>
    <col min="2049" max="2049" width="2" style="515" customWidth="1"/>
    <col min="2050" max="2050" width="15" style="515" customWidth="1"/>
    <col min="2051" max="2051" width="15.85546875" style="515" customWidth="1"/>
    <col min="2052" max="2052" width="14.5703125" style="515" customWidth="1"/>
    <col min="2053" max="2053" width="13.5703125" style="515" customWidth="1"/>
    <col min="2054" max="2054" width="19.42578125" style="515" customWidth="1"/>
    <col min="2055" max="2055" width="12.85546875" style="515" customWidth="1"/>
    <col min="2056" max="2304" width="9.140625" style="515"/>
    <col min="2305" max="2305" width="2" style="515" customWidth="1"/>
    <col min="2306" max="2306" width="15" style="515" customWidth="1"/>
    <col min="2307" max="2307" width="15.85546875" style="515" customWidth="1"/>
    <col min="2308" max="2308" width="14.5703125" style="515" customWidth="1"/>
    <col min="2309" max="2309" width="13.5703125" style="515" customWidth="1"/>
    <col min="2310" max="2310" width="19.42578125" style="515" customWidth="1"/>
    <col min="2311" max="2311" width="12.85546875" style="515" customWidth="1"/>
    <col min="2312" max="2560" width="9.140625" style="515"/>
    <col min="2561" max="2561" width="2" style="515" customWidth="1"/>
    <col min="2562" max="2562" width="15" style="515" customWidth="1"/>
    <col min="2563" max="2563" width="15.85546875" style="515" customWidth="1"/>
    <col min="2564" max="2564" width="14.5703125" style="515" customWidth="1"/>
    <col min="2565" max="2565" width="13.5703125" style="515" customWidth="1"/>
    <col min="2566" max="2566" width="19.42578125" style="515" customWidth="1"/>
    <col min="2567" max="2567" width="12.85546875" style="515" customWidth="1"/>
    <col min="2568" max="2816" width="9.140625" style="515"/>
    <col min="2817" max="2817" width="2" style="515" customWidth="1"/>
    <col min="2818" max="2818" width="15" style="515" customWidth="1"/>
    <col min="2819" max="2819" width="15.85546875" style="515" customWidth="1"/>
    <col min="2820" max="2820" width="14.5703125" style="515" customWidth="1"/>
    <col min="2821" max="2821" width="13.5703125" style="515" customWidth="1"/>
    <col min="2822" max="2822" width="19.42578125" style="515" customWidth="1"/>
    <col min="2823" max="2823" width="12.85546875" style="515" customWidth="1"/>
    <col min="2824" max="3072" width="9.140625" style="515"/>
    <col min="3073" max="3073" width="2" style="515" customWidth="1"/>
    <col min="3074" max="3074" width="15" style="515" customWidth="1"/>
    <col min="3075" max="3075" width="15.85546875" style="515" customWidth="1"/>
    <col min="3076" max="3076" width="14.5703125" style="515" customWidth="1"/>
    <col min="3077" max="3077" width="13.5703125" style="515" customWidth="1"/>
    <col min="3078" max="3078" width="19.42578125" style="515" customWidth="1"/>
    <col min="3079" max="3079" width="12.85546875" style="515" customWidth="1"/>
    <col min="3080" max="3328" width="9.140625" style="515"/>
    <col min="3329" max="3329" width="2" style="515" customWidth="1"/>
    <col min="3330" max="3330" width="15" style="515" customWidth="1"/>
    <col min="3331" max="3331" width="15.85546875" style="515" customWidth="1"/>
    <col min="3332" max="3332" width="14.5703125" style="515" customWidth="1"/>
    <col min="3333" max="3333" width="13.5703125" style="515" customWidth="1"/>
    <col min="3334" max="3334" width="19.42578125" style="515" customWidth="1"/>
    <col min="3335" max="3335" width="12.85546875" style="515" customWidth="1"/>
    <col min="3336" max="3584" width="9.140625" style="515"/>
    <col min="3585" max="3585" width="2" style="515" customWidth="1"/>
    <col min="3586" max="3586" width="15" style="515" customWidth="1"/>
    <col min="3587" max="3587" width="15.85546875" style="515" customWidth="1"/>
    <col min="3588" max="3588" width="14.5703125" style="515" customWidth="1"/>
    <col min="3589" max="3589" width="13.5703125" style="515" customWidth="1"/>
    <col min="3590" max="3590" width="19.42578125" style="515" customWidth="1"/>
    <col min="3591" max="3591" width="12.85546875" style="515" customWidth="1"/>
    <col min="3592" max="3840" width="9.140625" style="515"/>
    <col min="3841" max="3841" width="2" style="515" customWidth="1"/>
    <col min="3842" max="3842" width="15" style="515" customWidth="1"/>
    <col min="3843" max="3843" width="15.85546875" style="515" customWidth="1"/>
    <col min="3844" max="3844" width="14.5703125" style="515" customWidth="1"/>
    <col min="3845" max="3845" width="13.5703125" style="515" customWidth="1"/>
    <col min="3846" max="3846" width="19.42578125" style="515" customWidth="1"/>
    <col min="3847" max="3847" width="12.85546875" style="515" customWidth="1"/>
    <col min="3848" max="4096" width="9.140625" style="515"/>
    <col min="4097" max="4097" width="2" style="515" customWidth="1"/>
    <col min="4098" max="4098" width="15" style="515" customWidth="1"/>
    <col min="4099" max="4099" width="15.85546875" style="515" customWidth="1"/>
    <col min="4100" max="4100" width="14.5703125" style="515" customWidth="1"/>
    <col min="4101" max="4101" width="13.5703125" style="515" customWidth="1"/>
    <col min="4102" max="4102" width="19.42578125" style="515" customWidth="1"/>
    <col min="4103" max="4103" width="12.85546875" style="515" customWidth="1"/>
    <col min="4104" max="4352" width="9.140625" style="515"/>
    <col min="4353" max="4353" width="2" style="515" customWidth="1"/>
    <col min="4354" max="4354" width="15" style="515" customWidth="1"/>
    <col min="4355" max="4355" width="15.85546875" style="515" customWidth="1"/>
    <col min="4356" max="4356" width="14.5703125" style="515" customWidth="1"/>
    <col min="4357" max="4357" width="13.5703125" style="515" customWidth="1"/>
    <col min="4358" max="4358" width="19.42578125" style="515" customWidth="1"/>
    <col min="4359" max="4359" width="12.85546875" style="515" customWidth="1"/>
    <col min="4360" max="4608" width="9.140625" style="515"/>
    <col min="4609" max="4609" width="2" style="515" customWidth="1"/>
    <col min="4610" max="4610" width="15" style="515" customWidth="1"/>
    <col min="4611" max="4611" width="15.85546875" style="515" customWidth="1"/>
    <col min="4612" max="4612" width="14.5703125" style="515" customWidth="1"/>
    <col min="4613" max="4613" width="13.5703125" style="515" customWidth="1"/>
    <col min="4614" max="4614" width="19.42578125" style="515" customWidth="1"/>
    <col min="4615" max="4615" width="12.85546875" style="515" customWidth="1"/>
    <col min="4616" max="4864" width="9.140625" style="515"/>
    <col min="4865" max="4865" width="2" style="515" customWidth="1"/>
    <col min="4866" max="4866" width="15" style="515" customWidth="1"/>
    <col min="4867" max="4867" width="15.85546875" style="515" customWidth="1"/>
    <col min="4868" max="4868" width="14.5703125" style="515" customWidth="1"/>
    <col min="4869" max="4869" width="13.5703125" style="515" customWidth="1"/>
    <col min="4870" max="4870" width="19.42578125" style="515" customWidth="1"/>
    <col min="4871" max="4871" width="12.85546875" style="515" customWidth="1"/>
    <col min="4872" max="5120" width="9.140625" style="515"/>
    <col min="5121" max="5121" width="2" style="515" customWidth="1"/>
    <col min="5122" max="5122" width="15" style="515" customWidth="1"/>
    <col min="5123" max="5123" width="15.85546875" style="515" customWidth="1"/>
    <col min="5124" max="5124" width="14.5703125" style="515" customWidth="1"/>
    <col min="5125" max="5125" width="13.5703125" style="515" customWidth="1"/>
    <col min="5126" max="5126" width="19.42578125" style="515" customWidth="1"/>
    <col min="5127" max="5127" width="12.85546875" style="515" customWidth="1"/>
    <col min="5128" max="5376" width="9.140625" style="515"/>
    <col min="5377" max="5377" width="2" style="515" customWidth="1"/>
    <col min="5378" max="5378" width="15" style="515" customWidth="1"/>
    <col min="5379" max="5379" width="15.85546875" style="515" customWidth="1"/>
    <col min="5380" max="5380" width="14.5703125" style="515" customWidth="1"/>
    <col min="5381" max="5381" width="13.5703125" style="515" customWidth="1"/>
    <col min="5382" max="5382" width="19.42578125" style="515" customWidth="1"/>
    <col min="5383" max="5383" width="12.85546875" style="515" customWidth="1"/>
    <col min="5384" max="5632" width="9.140625" style="515"/>
    <col min="5633" max="5633" width="2" style="515" customWidth="1"/>
    <col min="5634" max="5634" width="15" style="515" customWidth="1"/>
    <col min="5635" max="5635" width="15.85546875" style="515" customWidth="1"/>
    <col min="5636" max="5636" width="14.5703125" style="515" customWidth="1"/>
    <col min="5637" max="5637" width="13.5703125" style="515" customWidth="1"/>
    <col min="5638" max="5638" width="19.42578125" style="515" customWidth="1"/>
    <col min="5639" max="5639" width="12.85546875" style="515" customWidth="1"/>
    <col min="5640" max="5888" width="9.140625" style="515"/>
    <col min="5889" max="5889" width="2" style="515" customWidth="1"/>
    <col min="5890" max="5890" width="15" style="515" customWidth="1"/>
    <col min="5891" max="5891" width="15.85546875" style="515" customWidth="1"/>
    <col min="5892" max="5892" width="14.5703125" style="515" customWidth="1"/>
    <col min="5893" max="5893" width="13.5703125" style="515" customWidth="1"/>
    <col min="5894" max="5894" width="19.42578125" style="515" customWidth="1"/>
    <col min="5895" max="5895" width="12.85546875" style="515" customWidth="1"/>
    <col min="5896" max="6144" width="9.140625" style="515"/>
    <col min="6145" max="6145" width="2" style="515" customWidth="1"/>
    <col min="6146" max="6146" width="15" style="515" customWidth="1"/>
    <col min="6147" max="6147" width="15.85546875" style="515" customWidth="1"/>
    <col min="6148" max="6148" width="14.5703125" style="515" customWidth="1"/>
    <col min="6149" max="6149" width="13.5703125" style="515" customWidth="1"/>
    <col min="6150" max="6150" width="19.42578125" style="515" customWidth="1"/>
    <col min="6151" max="6151" width="12.85546875" style="515" customWidth="1"/>
    <col min="6152" max="6400" width="9.140625" style="515"/>
    <col min="6401" max="6401" width="2" style="515" customWidth="1"/>
    <col min="6402" max="6402" width="15" style="515" customWidth="1"/>
    <col min="6403" max="6403" width="15.85546875" style="515" customWidth="1"/>
    <col min="6404" max="6404" width="14.5703125" style="515" customWidth="1"/>
    <col min="6405" max="6405" width="13.5703125" style="515" customWidth="1"/>
    <col min="6406" max="6406" width="19.42578125" style="515" customWidth="1"/>
    <col min="6407" max="6407" width="12.85546875" style="515" customWidth="1"/>
    <col min="6408" max="6656" width="9.140625" style="515"/>
    <col min="6657" max="6657" width="2" style="515" customWidth="1"/>
    <col min="6658" max="6658" width="15" style="515" customWidth="1"/>
    <col min="6659" max="6659" width="15.85546875" style="515" customWidth="1"/>
    <col min="6660" max="6660" width="14.5703125" style="515" customWidth="1"/>
    <col min="6661" max="6661" width="13.5703125" style="515" customWidth="1"/>
    <col min="6662" max="6662" width="19.42578125" style="515" customWidth="1"/>
    <col min="6663" max="6663" width="12.85546875" style="515" customWidth="1"/>
    <col min="6664" max="6912" width="9.140625" style="515"/>
    <col min="6913" max="6913" width="2" style="515" customWidth="1"/>
    <col min="6914" max="6914" width="15" style="515" customWidth="1"/>
    <col min="6915" max="6915" width="15.85546875" style="515" customWidth="1"/>
    <col min="6916" max="6916" width="14.5703125" style="515" customWidth="1"/>
    <col min="6917" max="6917" width="13.5703125" style="515" customWidth="1"/>
    <col min="6918" max="6918" width="19.42578125" style="515" customWidth="1"/>
    <col min="6919" max="6919" width="12.85546875" style="515" customWidth="1"/>
    <col min="6920" max="7168" width="9.140625" style="515"/>
    <col min="7169" max="7169" width="2" style="515" customWidth="1"/>
    <col min="7170" max="7170" width="15" style="515" customWidth="1"/>
    <col min="7171" max="7171" width="15.85546875" style="515" customWidth="1"/>
    <col min="7172" max="7172" width="14.5703125" style="515" customWidth="1"/>
    <col min="7173" max="7173" width="13.5703125" style="515" customWidth="1"/>
    <col min="7174" max="7174" width="19.42578125" style="515" customWidth="1"/>
    <col min="7175" max="7175" width="12.85546875" style="515" customWidth="1"/>
    <col min="7176" max="7424" width="9.140625" style="515"/>
    <col min="7425" max="7425" width="2" style="515" customWidth="1"/>
    <col min="7426" max="7426" width="15" style="515" customWidth="1"/>
    <col min="7427" max="7427" width="15.85546875" style="515" customWidth="1"/>
    <col min="7428" max="7428" width="14.5703125" style="515" customWidth="1"/>
    <col min="7429" max="7429" width="13.5703125" style="515" customWidth="1"/>
    <col min="7430" max="7430" width="19.42578125" style="515" customWidth="1"/>
    <col min="7431" max="7431" width="12.85546875" style="515" customWidth="1"/>
    <col min="7432" max="7680" width="9.140625" style="515"/>
    <col min="7681" max="7681" width="2" style="515" customWidth="1"/>
    <col min="7682" max="7682" width="15" style="515" customWidth="1"/>
    <col min="7683" max="7683" width="15.85546875" style="515" customWidth="1"/>
    <col min="7684" max="7684" width="14.5703125" style="515" customWidth="1"/>
    <col min="7685" max="7685" width="13.5703125" style="515" customWidth="1"/>
    <col min="7686" max="7686" width="19.42578125" style="515" customWidth="1"/>
    <col min="7687" max="7687" width="12.85546875" style="515" customWidth="1"/>
    <col min="7688" max="7936" width="9.140625" style="515"/>
    <col min="7937" max="7937" width="2" style="515" customWidth="1"/>
    <col min="7938" max="7938" width="15" style="515" customWidth="1"/>
    <col min="7939" max="7939" width="15.85546875" style="515" customWidth="1"/>
    <col min="7940" max="7940" width="14.5703125" style="515" customWidth="1"/>
    <col min="7941" max="7941" width="13.5703125" style="515" customWidth="1"/>
    <col min="7942" max="7942" width="19.42578125" style="515" customWidth="1"/>
    <col min="7943" max="7943" width="12.85546875" style="515" customWidth="1"/>
    <col min="7944" max="8192" width="9.140625" style="515"/>
    <col min="8193" max="8193" width="2" style="515" customWidth="1"/>
    <col min="8194" max="8194" width="15" style="515" customWidth="1"/>
    <col min="8195" max="8195" width="15.85546875" style="515" customWidth="1"/>
    <col min="8196" max="8196" width="14.5703125" style="515" customWidth="1"/>
    <col min="8197" max="8197" width="13.5703125" style="515" customWidth="1"/>
    <col min="8198" max="8198" width="19.42578125" style="515" customWidth="1"/>
    <col min="8199" max="8199" width="12.85546875" style="515" customWidth="1"/>
    <col min="8200" max="8448" width="9.140625" style="515"/>
    <col min="8449" max="8449" width="2" style="515" customWidth="1"/>
    <col min="8450" max="8450" width="15" style="515" customWidth="1"/>
    <col min="8451" max="8451" width="15.85546875" style="515" customWidth="1"/>
    <col min="8452" max="8452" width="14.5703125" style="515" customWidth="1"/>
    <col min="8453" max="8453" width="13.5703125" style="515" customWidth="1"/>
    <col min="8454" max="8454" width="19.42578125" style="515" customWidth="1"/>
    <col min="8455" max="8455" width="12.85546875" style="515" customWidth="1"/>
    <col min="8456" max="8704" width="9.140625" style="515"/>
    <col min="8705" max="8705" width="2" style="515" customWidth="1"/>
    <col min="8706" max="8706" width="15" style="515" customWidth="1"/>
    <col min="8707" max="8707" width="15.85546875" style="515" customWidth="1"/>
    <col min="8708" max="8708" width="14.5703125" style="515" customWidth="1"/>
    <col min="8709" max="8709" width="13.5703125" style="515" customWidth="1"/>
    <col min="8710" max="8710" width="19.42578125" style="515" customWidth="1"/>
    <col min="8711" max="8711" width="12.85546875" style="515" customWidth="1"/>
    <col min="8712" max="8960" width="9.140625" style="515"/>
    <col min="8961" max="8961" width="2" style="515" customWidth="1"/>
    <col min="8962" max="8962" width="15" style="515" customWidth="1"/>
    <col min="8963" max="8963" width="15.85546875" style="515" customWidth="1"/>
    <col min="8964" max="8964" width="14.5703125" style="515" customWidth="1"/>
    <col min="8965" max="8965" width="13.5703125" style="515" customWidth="1"/>
    <col min="8966" max="8966" width="19.42578125" style="515" customWidth="1"/>
    <col min="8967" max="8967" width="12.85546875" style="515" customWidth="1"/>
    <col min="8968" max="9216" width="9.140625" style="515"/>
    <col min="9217" max="9217" width="2" style="515" customWidth="1"/>
    <col min="9218" max="9218" width="15" style="515" customWidth="1"/>
    <col min="9219" max="9219" width="15.85546875" style="515" customWidth="1"/>
    <col min="9220" max="9220" width="14.5703125" style="515" customWidth="1"/>
    <col min="9221" max="9221" width="13.5703125" style="515" customWidth="1"/>
    <col min="9222" max="9222" width="19.42578125" style="515" customWidth="1"/>
    <col min="9223" max="9223" width="12.85546875" style="515" customWidth="1"/>
    <col min="9224" max="9472" width="9.140625" style="515"/>
    <col min="9473" max="9473" width="2" style="515" customWidth="1"/>
    <col min="9474" max="9474" width="15" style="515" customWidth="1"/>
    <col min="9475" max="9475" width="15.85546875" style="515" customWidth="1"/>
    <col min="9476" max="9476" width="14.5703125" style="515" customWidth="1"/>
    <col min="9477" max="9477" width="13.5703125" style="515" customWidth="1"/>
    <col min="9478" max="9478" width="19.42578125" style="515" customWidth="1"/>
    <col min="9479" max="9479" width="12.85546875" style="515" customWidth="1"/>
    <col min="9480" max="9728" width="9.140625" style="515"/>
    <col min="9729" max="9729" width="2" style="515" customWidth="1"/>
    <col min="9730" max="9730" width="15" style="515" customWidth="1"/>
    <col min="9731" max="9731" width="15.85546875" style="515" customWidth="1"/>
    <col min="9732" max="9732" width="14.5703125" style="515" customWidth="1"/>
    <col min="9733" max="9733" width="13.5703125" style="515" customWidth="1"/>
    <col min="9734" max="9734" width="19.42578125" style="515" customWidth="1"/>
    <col min="9735" max="9735" width="12.85546875" style="515" customWidth="1"/>
    <col min="9736" max="9984" width="9.140625" style="515"/>
    <col min="9985" max="9985" width="2" style="515" customWidth="1"/>
    <col min="9986" max="9986" width="15" style="515" customWidth="1"/>
    <col min="9987" max="9987" width="15.85546875" style="515" customWidth="1"/>
    <col min="9988" max="9988" width="14.5703125" style="515" customWidth="1"/>
    <col min="9989" max="9989" width="13.5703125" style="515" customWidth="1"/>
    <col min="9990" max="9990" width="19.42578125" style="515" customWidth="1"/>
    <col min="9991" max="9991" width="12.85546875" style="515" customWidth="1"/>
    <col min="9992" max="10240" width="9.140625" style="515"/>
    <col min="10241" max="10241" width="2" style="515" customWidth="1"/>
    <col min="10242" max="10242" width="15" style="515" customWidth="1"/>
    <col min="10243" max="10243" width="15.85546875" style="515" customWidth="1"/>
    <col min="10244" max="10244" width="14.5703125" style="515" customWidth="1"/>
    <col min="10245" max="10245" width="13.5703125" style="515" customWidth="1"/>
    <col min="10246" max="10246" width="19.42578125" style="515" customWidth="1"/>
    <col min="10247" max="10247" width="12.85546875" style="515" customWidth="1"/>
    <col min="10248" max="10496" width="9.140625" style="515"/>
    <col min="10497" max="10497" width="2" style="515" customWidth="1"/>
    <col min="10498" max="10498" width="15" style="515" customWidth="1"/>
    <col min="10499" max="10499" width="15.85546875" style="515" customWidth="1"/>
    <col min="10500" max="10500" width="14.5703125" style="515" customWidth="1"/>
    <col min="10501" max="10501" width="13.5703125" style="515" customWidth="1"/>
    <col min="10502" max="10502" width="19.42578125" style="515" customWidth="1"/>
    <col min="10503" max="10503" width="12.85546875" style="515" customWidth="1"/>
    <col min="10504" max="10752" width="9.140625" style="515"/>
    <col min="10753" max="10753" width="2" style="515" customWidth="1"/>
    <col min="10754" max="10754" width="15" style="515" customWidth="1"/>
    <col min="10755" max="10755" width="15.85546875" style="515" customWidth="1"/>
    <col min="10756" max="10756" width="14.5703125" style="515" customWidth="1"/>
    <col min="10757" max="10757" width="13.5703125" style="515" customWidth="1"/>
    <col min="10758" max="10758" width="19.42578125" style="515" customWidth="1"/>
    <col min="10759" max="10759" width="12.85546875" style="515" customWidth="1"/>
    <col min="10760" max="11008" width="9.140625" style="515"/>
    <col min="11009" max="11009" width="2" style="515" customWidth="1"/>
    <col min="11010" max="11010" width="15" style="515" customWidth="1"/>
    <col min="11011" max="11011" width="15.85546875" style="515" customWidth="1"/>
    <col min="11012" max="11012" width="14.5703125" style="515" customWidth="1"/>
    <col min="11013" max="11013" width="13.5703125" style="515" customWidth="1"/>
    <col min="11014" max="11014" width="19.42578125" style="515" customWidth="1"/>
    <col min="11015" max="11015" width="12.85546875" style="515" customWidth="1"/>
    <col min="11016" max="11264" width="9.140625" style="515"/>
    <col min="11265" max="11265" width="2" style="515" customWidth="1"/>
    <col min="11266" max="11266" width="15" style="515" customWidth="1"/>
    <col min="11267" max="11267" width="15.85546875" style="515" customWidth="1"/>
    <col min="11268" max="11268" width="14.5703125" style="515" customWidth="1"/>
    <col min="11269" max="11269" width="13.5703125" style="515" customWidth="1"/>
    <col min="11270" max="11270" width="19.42578125" style="515" customWidth="1"/>
    <col min="11271" max="11271" width="12.85546875" style="515" customWidth="1"/>
    <col min="11272" max="11520" width="9.140625" style="515"/>
    <col min="11521" max="11521" width="2" style="515" customWidth="1"/>
    <col min="11522" max="11522" width="15" style="515" customWidth="1"/>
    <col min="11523" max="11523" width="15.85546875" style="515" customWidth="1"/>
    <col min="11524" max="11524" width="14.5703125" style="515" customWidth="1"/>
    <col min="11525" max="11525" width="13.5703125" style="515" customWidth="1"/>
    <col min="11526" max="11526" width="19.42578125" style="515" customWidth="1"/>
    <col min="11527" max="11527" width="12.85546875" style="515" customWidth="1"/>
    <col min="11528" max="11776" width="9.140625" style="515"/>
    <col min="11777" max="11777" width="2" style="515" customWidth="1"/>
    <col min="11778" max="11778" width="15" style="515" customWidth="1"/>
    <col min="11779" max="11779" width="15.85546875" style="515" customWidth="1"/>
    <col min="11780" max="11780" width="14.5703125" style="515" customWidth="1"/>
    <col min="11781" max="11781" width="13.5703125" style="515" customWidth="1"/>
    <col min="11782" max="11782" width="19.42578125" style="515" customWidth="1"/>
    <col min="11783" max="11783" width="12.85546875" style="515" customWidth="1"/>
    <col min="11784" max="12032" width="9.140625" style="515"/>
    <col min="12033" max="12033" width="2" style="515" customWidth="1"/>
    <col min="12034" max="12034" width="15" style="515" customWidth="1"/>
    <col min="12035" max="12035" width="15.85546875" style="515" customWidth="1"/>
    <col min="12036" max="12036" width="14.5703125" style="515" customWidth="1"/>
    <col min="12037" max="12037" width="13.5703125" style="515" customWidth="1"/>
    <col min="12038" max="12038" width="19.42578125" style="515" customWidth="1"/>
    <col min="12039" max="12039" width="12.85546875" style="515" customWidth="1"/>
    <col min="12040" max="12288" width="9.140625" style="515"/>
    <col min="12289" max="12289" width="2" style="515" customWidth="1"/>
    <col min="12290" max="12290" width="15" style="515" customWidth="1"/>
    <col min="12291" max="12291" width="15.85546875" style="515" customWidth="1"/>
    <col min="12292" max="12292" width="14.5703125" style="515" customWidth="1"/>
    <col min="12293" max="12293" width="13.5703125" style="515" customWidth="1"/>
    <col min="12294" max="12294" width="19.42578125" style="515" customWidth="1"/>
    <col min="12295" max="12295" width="12.85546875" style="515" customWidth="1"/>
    <col min="12296" max="12544" width="9.140625" style="515"/>
    <col min="12545" max="12545" width="2" style="515" customWidth="1"/>
    <col min="12546" max="12546" width="15" style="515" customWidth="1"/>
    <col min="12547" max="12547" width="15.85546875" style="515" customWidth="1"/>
    <col min="12548" max="12548" width="14.5703125" style="515" customWidth="1"/>
    <col min="12549" max="12549" width="13.5703125" style="515" customWidth="1"/>
    <col min="12550" max="12550" width="19.42578125" style="515" customWidth="1"/>
    <col min="12551" max="12551" width="12.85546875" style="515" customWidth="1"/>
    <col min="12552" max="12800" width="9.140625" style="515"/>
    <col min="12801" max="12801" width="2" style="515" customWidth="1"/>
    <col min="12802" max="12802" width="15" style="515" customWidth="1"/>
    <col min="12803" max="12803" width="15.85546875" style="515" customWidth="1"/>
    <col min="12804" max="12804" width="14.5703125" style="515" customWidth="1"/>
    <col min="12805" max="12805" width="13.5703125" style="515" customWidth="1"/>
    <col min="12806" max="12806" width="19.42578125" style="515" customWidth="1"/>
    <col min="12807" max="12807" width="12.85546875" style="515" customWidth="1"/>
    <col min="12808" max="13056" width="9.140625" style="515"/>
    <col min="13057" max="13057" width="2" style="515" customWidth="1"/>
    <col min="13058" max="13058" width="15" style="515" customWidth="1"/>
    <col min="13059" max="13059" width="15.85546875" style="515" customWidth="1"/>
    <col min="13060" max="13060" width="14.5703125" style="515" customWidth="1"/>
    <col min="13061" max="13061" width="13.5703125" style="515" customWidth="1"/>
    <col min="13062" max="13062" width="19.42578125" style="515" customWidth="1"/>
    <col min="13063" max="13063" width="12.85546875" style="515" customWidth="1"/>
    <col min="13064" max="13312" width="9.140625" style="515"/>
    <col min="13313" max="13313" width="2" style="515" customWidth="1"/>
    <col min="13314" max="13314" width="15" style="515" customWidth="1"/>
    <col min="13315" max="13315" width="15.85546875" style="515" customWidth="1"/>
    <col min="13316" max="13316" width="14.5703125" style="515" customWidth="1"/>
    <col min="13317" max="13317" width="13.5703125" style="515" customWidth="1"/>
    <col min="13318" max="13318" width="19.42578125" style="515" customWidth="1"/>
    <col min="13319" max="13319" width="12.85546875" style="515" customWidth="1"/>
    <col min="13320" max="13568" width="9.140625" style="515"/>
    <col min="13569" max="13569" width="2" style="515" customWidth="1"/>
    <col min="13570" max="13570" width="15" style="515" customWidth="1"/>
    <col min="13571" max="13571" width="15.85546875" style="515" customWidth="1"/>
    <col min="13572" max="13572" width="14.5703125" style="515" customWidth="1"/>
    <col min="13573" max="13573" width="13.5703125" style="515" customWidth="1"/>
    <col min="13574" max="13574" width="19.42578125" style="515" customWidth="1"/>
    <col min="13575" max="13575" width="12.85546875" style="515" customWidth="1"/>
    <col min="13576" max="13824" width="9.140625" style="515"/>
    <col min="13825" max="13825" width="2" style="515" customWidth="1"/>
    <col min="13826" max="13826" width="15" style="515" customWidth="1"/>
    <col min="13827" max="13827" width="15.85546875" style="515" customWidth="1"/>
    <col min="13828" max="13828" width="14.5703125" style="515" customWidth="1"/>
    <col min="13829" max="13829" width="13.5703125" style="515" customWidth="1"/>
    <col min="13830" max="13830" width="19.42578125" style="515" customWidth="1"/>
    <col min="13831" max="13831" width="12.85546875" style="515" customWidth="1"/>
    <col min="13832" max="14080" width="9.140625" style="515"/>
    <col min="14081" max="14081" width="2" style="515" customWidth="1"/>
    <col min="14082" max="14082" width="15" style="515" customWidth="1"/>
    <col min="14083" max="14083" width="15.85546875" style="515" customWidth="1"/>
    <col min="14084" max="14084" width="14.5703125" style="515" customWidth="1"/>
    <col min="14085" max="14085" width="13.5703125" style="515" customWidth="1"/>
    <col min="14086" max="14086" width="19.42578125" style="515" customWidth="1"/>
    <col min="14087" max="14087" width="12.85546875" style="515" customWidth="1"/>
    <col min="14088" max="14336" width="9.140625" style="515"/>
    <col min="14337" max="14337" width="2" style="515" customWidth="1"/>
    <col min="14338" max="14338" width="15" style="515" customWidth="1"/>
    <col min="14339" max="14339" width="15.85546875" style="515" customWidth="1"/>
    <col min="14340" max="14340" width="14.5703125" style="515" customWidth="1"/>
    <col min="14341" max="14341" width="13.5703125" style="515" customWidth="1"/>
    <col min="14342" max="14342" width="19.42578125" style="515" customWidth="1"/>
    <col min="14343" max="14343" width="12.85546875" style="515" customWidth="1"/>
    <col min="14344" max="14592" width="9.140625" style="515"/>
    <col min="14593" max="14593" width="2" style="515" customWidth="1"/>
    <col min="14594" max="14594" width="15" style="515" customWidth="1"/>
    <col min="14595" max="14595" width="15.85546875" style="515" customWidth="1"/>
    <col min="14596" max="14596" width="14.5703125" style="515" customWidth="1"/>
    <col min="14597" max="14597" width="13.5703125" style="515" customWidth="1"/>
    <col min="14598" max="14598" width="19.42578125" style="515" customWidth="1"/>
    <col min="14599" max="14599" width="12.85546875" style="515" customWidth="1"/>
    <col min="14600" max="14848" width="9.140625" style="515"/>
    <col min="14849" max="14849" width="2" style="515" customWidth="1"/>
    <col min="14850" max="14850" width="15" style="515" customWidth="1"/>
    <col min="14851" max="14851" width="15.85546875" style="515" customWidth="1"/>
    <col min="14852" max="14852" width="14.5703125" style="515" customWidth="1"/>
    <col min="14853" max="14853" width="13.5703125" style="515" customWidth="1"/>
    <col min="14854" max="14854" width="19.42578125" style="515" customWidth="1"/>
    <col min="14855" max="14855" width="12.85546875" style="515" customWidth="1"/>
    <col min="14856" max="15104" width="9.140625" style="515"/>
    <col min="15105" max="15105" width="2" style="515" customWidth="1"/>
    <col min="15106" max="15106" width="15" style="515" customWidth="1"/>
    <col min="15107" max="15107" width="15.85546875" style="515" customWidth="1"/>
    <col min="15108" max="15108" width="14.5703125" style="515" customWidth="1"/>
    <col min="15109" max="15109" width="13.5703125" style="515" customWidth="1"/>
    <col min="15110" max="15110" width="19.42578125" style="515" customWidth="1"/>
    <col min="15111" max="15111" width="12.85546875" style="515" customWidth="1"/>
    <col min="15112" max="15360" width="9.140625" style="515"/>
    <col min="15361" max="15361" width="2" style="515" customWidth="1"/>
    <col min="15362" max="15362" width="15" style="515" customWidth="1"/>
    <col min="15363" max="15363" width="15.85546875" style="515" customWidth="1"/>
    <col min="15364" max="15364" width="14.5703125" style="515" customWidth="1"/>
    <col min="15365" max="15365" width="13.5703125" style="515" customWidth="1"/>
    <col min="15366" max="15366" width="19.42578125" style="515" customWidth="1"/>
    <col min="15367" max="15367" width="12.85546875" style="515" customWidth="1"/>
    <col min="15368" max="15616" width="9.140625" style="515"/>
    <col min="15617" max="15617" width="2" style="515" customWidth="1"/>
    <col min="15618" max="15618" width="15" style="515" customWidth="1"/>
    <col min="15619" max="15619" width="15.85546875" style="515" customWidth="1"/>
    <col min="15620" max="15620" width="14.5703125" style="515" customWidth="1"/>
    <col min="15621" max="15621" width="13.5703125" style="515" customWidth="1"/>
    <col min="15622" max="15622" width="19.42578125" style="515" customWidth="1"/>
    <col min="15623" max="15623" width="12.85546875" style="515" customWidth="1"/>
    <col min="15624" max="15872" width="9.140625" style="515"/>
    <col min="15873" max="15873" width="2" style="515" customWidth="1"/>
    <col min="15874" max="15874" width="15" style="515" customWidth="1"/>
    <col min="15875" max="15875" width="15.85546875" style="515" customWidth="1"/>
    <col min="15876" max="15876" width="14.5703125" style="515" customWidth="1"/>
    <col min="15877" max="15877" width="13.5703125" style="515" customWidth="1"/>
    <col min="15878" max="15878" width="19.42578125" style="515" customWidth="1"/>
    <col min="15879" max="15879" width="12.85546875" style="515" customWidth="1"/>
    <col min="15880" max="16128" width="9.140625" style="515"/>
    <col min="16129" max="16129" width="2" style="515" customWidth="1"/>
    <col min="16130" max="16130" width="15" style="515" customWidth="1"/>
    <col min="16131" max="16131" width="15.85546875" style="515" customWidth="1"/>
    <col min="16132" max="16132" width="14.5703125" style="515" customWidth="1"/>
    <col min="16133" max="16133" width="13.5703125" style="515" customWidth="1"/>
    <col min="16134" max="16134" width="19.42578125" style="515" customWidth="1"/>
    <col min="16135" max="16135" width="12.85546875" style="515" customWidth="1"/>
    <col min="16136" max="16384" width="9.140625" style="515"/>
  </cols>
  <sheetData>
    <row r="1" spans="1:57" ht="18" x14ac:dyDescent="0.25">
      <c r="A1" s="783" t="s">
        <v>682</v>
      </c>
      <c r="B1" s="783"/>
      <c r="C1" s="783"/>
      <c r="D1" s="783"/>
      <c r="E1" s="783"/>
      <c r="F1" s="783"/>
      <c r="G1" s="783"/>
    </row>
    <row r="2" spans="1:57" ht="13.5" thickBot="1" x14ac:dyDescent="0.25"/>
    <row r="3" spans="1:57" x14ac:dyDescent="0.2">
      <c r="A3" s="577" t="s">
        <v>666</v>
      </c>
      <c r="B3" s="578"/>
      <c r="C3" s="579" t="s">
        <v>683</v>
      </c>
      <c r="D3" s="579"/>
      <c r="E3" s="579"/>
      <c r="F3" s="579" t="s">
        <v>684</v>
      </c>
      <c r="G3" s="580"/>
    </row>
    <row r="4" spans="1:57" ht="15" x14ac:dyDescent="0.2">
      <c r="A4" s="581"/>
      <c r="B4" s="582"/>
      <c r="C4" s="583" t="s">
        <v>667</v>
      </c>
      <c r="G4" s="565"/>
    </row>
    <row r="5" spans="1:57" x14ac:dyDescent="0.2">
      <c r="A5" s="584" t="s">
        <v>664</v>
      </c>
      <c r="B5" s="585"/>
      <c r="C5" s="586" t="s">
        <v>685</v>
      </c>
      <c r="D5" s="586"/>
      <c r="E5" s="586"/>
      <c r="F5" s="587" t="s">
        <v>686</v>
      </c>
      <c r="G5" s="588"/>
    </row>
    <row r="6" spans="1:57" ht="15" x14ac:dyDescent="0.2">
      <c r="A6" s="581"/>
      <c r="B6" s="582"/>
      <c r="C6" s="784" t="s">
        <v>665</v>
      </c>
      <c r="D6" s="784"/>
      <c r="E6" s="784"/>
      <c r="F6" s="589"/>
      <c r="G6" s="565"/>
    </row>
    <row r="7" spans="1:57" x14ac:dyDescent="0.2">
      <c r="A7" s="584" t="s">
        <v>687</v>
      </c>
      <c r="B7" s="586"/>
      <c r="C7" s="785" t="s">
        <v>688</v>
      </c>
      <c r="D7" s="785"/>
      <c r="E7" s="587" t="s">
        <v>689</v>
      </c>
      <c r="F7" s="586"/>
      <c r="G7" s="588">
        <v>0</v>
      </c>
    </row>
    <row r="8" spans="1:57" x14ac:dyDescent="0.2">
      <c r="A8" s="584" t="s">
        <v>690</v>
      </c>
      <c r="B8" s="586"/>
      <c r="C8" s="785" t="s">
        <v>45</v>
      </c>
      <c r="D8" s="785"/>
      <c r="E8" s="587" t="s">
        <v>691</v>
      </c>
      <c r="F8" s="586"/>
      <c r="G8" s="590"/>
    </row>
    <row r="9" spans="1:57" x14ac:dyDescent="0.2">
      <c r="A9" s="591" t="s">
        <v>692</v>
      </c>
      <c r="B9" s="592"/>
      <c r="C9" s="592"/>
      <c r="D9" s="592"/>
      <c r="E9" s="593" t="s">
        <v>693</v>
      </c>
      <c r="F9" s="592"/>
      <c r="G9" s="594"/>
    </row>
    <row r="10" spans="1:57" x14ac:dyDescent="0.2">
      <c r="A10" s="564" t="s">
        <v>694</v>
      </c>
      <c r="C10" s="515" t="s">
        <v>695</v>
      </c>
      <c r="E10" s="595" t="s">
        <v>696</v>
      </c>
      <c r="G10" s="565"/>
      <c r="BA10" s="547"/>
      <c r="BB10" s="547"/>
      <c r="BC10" s="547"/>
      <c r="BD10" s="547"/>
      <c r="BE10" s="547"/>
    </row>
    <row r="11" spans="1:57" x14ac:dyDescent="0.2">
      <c r="A11" s="564"/>
      <c r="E11" s="786"/>
      <c r="F11" s="786"/>
      <c r="G11" s="786"/>
    </row>
    <row r="12" spans="1:57" ht="18.75" thickBot="1" x14ac:dyDescent="0.25">
      <c r="A12" s="787" t="s">
        <v>697</v>
      </c>
      <c r="B12" s="787"/>
      <c r="C12" s="787"/>
      <c r="D12" s="787"/>
      <c r="E12" s="787"/>
      <c r="F12" s="787"/>
      <c r="G12" s="787"/>
    </row>
    <row r="13" spans="1:57" ht="13.5" thickBot="1" x14ac:dyDescent="0.25">
      <c r="A13" s="596" t="s">
        <v>698</v>
      </c>
      <c r="B13" s="597"/>
      <c r="C13" s="598"/>
      <c r="D13" s="782" t="s">
        <v>699</v>
      </c>
      <c r="E13" s="782"/>
      <c r="F13" s="782"/>
      <c r="G13" s="782"/>
    </row>
    <row r="14" spans="1:57" x14ac:dyDescent="0.2">
      <c r="A14" s="599"/>
      <c r="B14" s="600" t="s">
        <v>633</v>
      </c>
      <c r="C14" s="601">
        <f>'10-2'!Dodavka</f>
        <v>0</v>
      </c>
      <c r="D14" s="602"/>
      <c r="E14" s="603"/>
      <c r="F14" s="604"/>
      <c r="G14" s="601"/>
    </row>
    <row r="15" spans="1:57" x14ac:dyDescent="0.2">
      <c r="A15" s="605" t="s">
        <v>700</v>
      </c>
      <c r="B15" s="600" t="s">
        <v>701</v>
      </c>
      <c r="C15" s="601">
        <f>'10-2'!H9</f>
        <v>0</v>
      </c>
      <c r="D15" s="591"/>
      <c r="E15" s="606"/>
      <c r="F15" s="607"/>
      <c r="G15" s="601"/>
    </row>
    <row r="16" spans="1:57" x14ac:dyDescent="0.2">
      <c r="A16" s="605" t="s">
        <v>702</v>
      </c>
      <c r="B16" s="600" t="s">
        <v>703</v>
      </c>
      <c r="C16" s="601">
        <f>HSV</f>
        <v>0</v>
      </c>
      <c r="D16" s="591"/>
      <c r="E16" s="606"/>
      <c r="F16" s="607"/>
      <c r="G16" s="601"/>
    </row>
    <row r="17" spans="1:7" x14ac:dyDescent="0.2">
      <c r="A17" s="605" t="s">
        <v>704</v>
      </c>
      <c r="B17" s="600" t="s">
        <v>705</v>
      </c>
      <c r="C17" s="601">
        <f>PSV</f>
        <v>0</v>
      </c>
      <c r="D17" s="591"/>
      <c r="E17" s="606"/>
      <c r="F17" s="607"/>
      <c r="G17" s="601"/>
    </row>
    <row r="18" spans="1:7" x14ac:dyDescent="0.2">
      <c r="A18" s="608" t="s">
        <v>706</v>
      </c>
      <c r="B18" s="600"/>
      <c r="C18" s="601">
        <f>SUM(C14:C17)</f>
        <v>0</v>
      </c>
      <c r="D18" s="591"/>
      <c r="E18" s="606"/>
      <c r="F18" s="607"/>
      <c r="G18" s="601"/>
    </row>
    <row r="19" spans="1:7" x14ac:dyDescent="0.2">
      <c r="A19" s="608"/>
      <c r="B19" s="600"/>
      <c r="C19" s="601"/>
      <c r="D19" s="591"/>
      <c r="E19" s="606"/>
      <c r="F19" s="607"/>
      <c r="G19" s="601"/>
    </row>
    <row r="20" spans="1:7" x14ac:dyDescent="0.2">
      <c r="A20" s="608" t="s">
        <v>670</v>
      </c>
      <c r="B20" s="600"/>
      <c r="C20" s="601">
        <f>HZS</f>
        <v>0</v>
      </c>
      <c r="D20" s="591"/>
      <c r="E20" s="606"/>
      <c r="F20" s="607"/>
      <c r="G20" s="601"/>
    </row>
    <row r="21" spans="1:7" x14ac:dyDescent="0.2">
      <c r="A21" s="564" t="s">
        <v>707</v>
      </c>
      <c r="C21" s="601">
        <f>C18+C20</f>
        <v>0</v>
      </c>
      <c r="D21" s="591" t="s">
        <v>708</v>
      </c>
      <c r="E21" s="606"/>
      <c r="F21" s="607"/>
      <c r="G21" s="601">
        <f>G22-SUM(G14:G20)</f>
        <v>0</v>
      </c>
    </row>
    <row r="22" spans="1:7" ht="13.5" thickBot="1" x14ac:dyDescent="0.25">
      <c r="A22" s="591" t="s">
        <v>709</v>
      </c>
      <c r="B22" s="592"/>
      <c r="C22" s="609">
        <f>C21+G22</f>
        <v>0</v>
      </c>
      <c r="D22" s="610" t="s">
        <v>710</v>
      </c>
      <c r="E22" s="611"/>
      <c r="F22" s="612"/>
      <c r="G22" s="601">
        <f>'10-2'!H23</f>
        <v>0</v>
      </c>
    </row>
    <row r="23" spans="1:7" x14ac:dyDescent="0.2">
      <c r="A23" s="577" t="s">
        <v>402</v>
      </c>
      <c r="B23" s="579"/>
      <c r="C23" s="613" t="s">
        <v>2</v>
      </c>
      <c r="D23" s="579"/>
      <c r="E23" s="613" t="s">
        <v>3</v>
      </c>
      <c r="F23" s="579"/>
      <c r="G23" s="580"/>
    </row>
    <row r="24" spans="1:7" x14ac:dyDescent="0.2">
      <c r="A24" s="584"/>
      <c r="B24" s="586"/>
      <c r="C24" s="587" t="s">
        <v>711</v>
      </c>
      <c r="D24" s="614"/>
      <c r="E24" s="587" t="s">
        <v>711</v>
      </c>
      <c r="F24" s="586"/>
      <c r="G24" s="588"/>
    </row>
    <row r="25" spans="1:7" x14ac:dyDescent="0.2">
      <c r="A25" s="564" t="s">
        <v>712</v>
      </c>
      <c r="B25" s="615"/>
      <c r="C25" s="595" t="s">
        <v>712</v>
      </c>
      <c r="D25" s="616"/>
      <c r="E25" s="595" t="s">
        <v>712</v>
      </c>
      <c r="G25" s="565"/>
    </row>
    <row r="26" spans="1:7" x14ac:dyDescent="0.2">
      <c r="A26" s="564"/>
      <c r="B26" s="617"/>
      <c r="C26" s="595" t="s">
        <v>713</v>
      </c>
      <c r="E26" s="595" t="s">
        <v>714</v>
      </c>
      <c r="G26" s="565"/>
    </row>
    <row r="27" spans="1:7" x14ac:dyDescent="0.2">
      <c r="A27" s="564"/>
      <c r="C27" s="595"/>
      <c r="E27" s="595"/>
      <c r="G27" s="565"/>
    </row>
    <row r="28" spans="1:7" x14ac:dyDescent="0.2">
      <c r="A28" s="564"/>
      <c r="C28" s="595"/>
      <c r="E28" s="595"/>
      <c r="G28" s="565"/>
    </row>
    <row r="29" spans="1:7" x14ac:dyDescent="0.2">
      <c r="A29" s="584" t="s">
        <v>715</v>
      </c>
      <c r="B29" s="586"/>
      <c r="C29" s="618">
        <v>0</v>
      </c>
      <c r="D29" s="586" t="s">
        <v>716</v>
      </c>
      <c r="E29" s="587"/>
      <c r="F29" s="619">
        <v>0</v>
      </c>
      <c r="G29" s="588"/>
    </row>
    <row r="30" spans="1:7" x14ac:dyDescent="0.2">
      <c r="A30" s="584" t="s">
        <v>715</v>
      </c>
      <c r="B30" s="586"/>
      <c r="C30" s="618">
        <v>10</v>
      </c>
      <c r="D30" s="586" t="s">
        <v>716</v>
      </c>
      <c r="E30" s="587"/>
      <c r="F30" s="619">
        <v>0</v>
      </c>
      <c r="G30" s="588"/>
    </row>
    <row r="31" spans="1:7" x14ac:dyDescent="0.2">
      <c r="A31" s="584" t="s">
        <v>113</v>
      </c>
      <c r="B31" s="586"/>
      <c r="C31" s="618">
        <v>10</v>
      </c>
      <c r="D31" s="586" t="s">
        <v>716</v>
      </c>
      <c r="E31" s="587"/>
      <c r="F31" s="620">
        <f>ROUND(PRODUCT(F30,C31/100),1)</f>
        <v>0</v>
      </c>
      <c r="G31" s="594"/>
    </row>
    <row r="32" spans="1:7" x14ac:dyDescent="0.2">
      <c r="A32" s="584" t="s">
        <v>715</v>
      </c>
      <c r="B32" s="586"/>
      <c r="C32" s="618">
        <v>21</v>
      </c>
      <c r="D32" s="586" t="s">
        <v>716</v>
      </c>
      <c r="E32" s="587"/>
      <c r="F32" s="619">
        <f>C22</f>
        <v>0</v>
      </c>
      <c r="G32" s="588"/>
    </row>
    <row r="33" spans="1:7" x14ac:dyDescent="0.2">
      <c r="A33" s="584" t="s">
        <v>113</v>
      </c>
      <c r="B33" s="586"/>
      <c r="C33" s="618">
        <v>21</v>
      </c>
      <c r="D33" s="586" t="s">
        <v>716</v>
      </c>
      <c r="E33" s="587"/>
      <c r="F33" s="620">
        <f>ROUND(PRODUCT(F32,C33/100),1)</f>
        <v>0</v>
      </c>
      <c r="G33" s="594"/>
    </row>
    <row r="34" spans="1:7" s="626" customFormat="1" ht="16.5" thickBot="1" x14ac:dyDescent="0.3">
      <c r="A34" s="621" t="s">
        <v>717</v>
      </c>
      <c r="B34" s="622"/>
      <c r="C34" s="622"/>
      <c r="D34" s="622"/>
      <c r="E34" s="623"/>
      <c r="F34" s="624">
        <f>CEILING(SUM(F29:F33),IF(SUM(F29:F33)&gt;=0,1,-1))</f>
        <v>0</v>
      </c>
      <c r="G34" s="625"/>
    </row>
  </sheetData>
  <mergeCells count="7">
    <mergeCell ref="D13:G13"/>
    <mergeCell ref="A1:G1"/>
    <mergeCell ref="C6:E6"/>
    <mergeCell ref="C7:D7"/>
    <mergeCell ref="C8:D8"/>
    <mergeCell ref="E11:G11"/>
    <mergeCell ref="A12:G12"/>
  </mergeCells>
  <pageMargins left="0.7" right="0.7" top="0.78740157499999996" bottom="0.78740157499999996" header="0.3" footer="0.3"/>
  <pageSetup paperSize="9" scale="95"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BE23"/>
  <sheetViews>
    <sheetView view="pageBreakPreview" zoomScale="106" zoomScaleNormal="100" zoomScaleSheetLayoutView="106" workbookViewId="0">
      <selection activeCell="I39" sqref="I39"/>
    </sheetView>
  </sheetViews>
  <sheetFormatPr defaultRowHeight="12.75" x14ac:dyDescent="0.2"/>
  <cols>
    <col min="1" max="1" width="5.85546875" style="515" customWidth="1"/>
    <col min="2" max="2" width="6.140625" style="515" customWidth="1"/>
    <col min="3" max="3" width="11.42578125" style="515" customWidth="1"/>
    <col min="4" max="4" width="24.28515625" style="515" customWidth="1"/>
    <col min="5" max="5" width="8" style="515" customWidth="1"/>
    <col min="6" max="6" width="10.85546875" style="515" customWidth="1"/>
    <col min="7" max="7" width="11.7109375" style="515" bestFit="1" customWidth="1"/>
    <col min="8" max="8" width="12.7109375" style="515" bestFit="1" customWidth="1"/>
    <col min="9" max="9" width="10.7109375" style="515" customWidth="1"/>
    <col min="10" max="256" width="9.140625" style="515"/>
    <col min="257" max="257" width="5.85546875" style="515" customWidth="1"/>
    <col min="258" max="258" width="6.140625" style="515" customWidth="1"/>
    <col min="259" max="259" width="11.42578125" style="515" customWidth="1"/>
    <col min="260" max="260" width="24.28515625" style="515" customWidth="1"/>
    <col min="261" max="261" width="8" style="515" customWidth="1"/>
    <col min="262" max="262" width="10.85546875" style="515" customWidth="1"/>
    <col min="263" max="263" width="11.7109375" style="515" bestFit="1" customWidth="1"/>
    <col min="264" max="264" width="12.7109375" style="515" bestFit="1" customWidth="1"/>
    <col min="265" max="265" width="10.7109375" style="515" customWidth="1"/>
    <col min="266" max="512" width="9.140625" style="515"/>
    <col min="513" max="513" width="5.85546875" style="515" customWidth="1"/>
    <col min="514" max="514" width="6.140625" style="515" customWidth="1"/>
    <col min="515" max="515" width="11.42578125" style="515" customWidth="1"/>
    <col min="516" max="516" width="24.28515625" style="515" customWidth="1"/>
    <col min="517" max="517" width="8" style="515" customWidth="1"/>
    <col min="518" max="518" width="10.85546875" style="515" customWidth="1"/>
    <col min="519" max="519" width="11.7109375" style="515" bestFit="1" customWidth="1"/>
    <col min="520" max="520" width="12.7109375" style="515" bestFit="1" customWidth="1"/>
    <col min="521" max="521" width="10.7109375" style="515" customWidth="1"/>
    <col min="522" max="768" width="9.140625" style="515"/>
    <col min="769" max="769" width="5.85546875" style="515" customWidth="1"/>
    <col min="770" max="770" width="6.140625" style="515" customWidth="1"/>
    <col min="771" max="771" width="11.42578125" style="515" customWidth="1"/>
    <col min="772" max="772" width="24.28515625" style="515" customWidth="1"/>
    <col min="773" max="773" width="8" style="515" customWidth="1"/>
    <col min="774" max="774" width="10.85546875" style="515" customWidth="1"/>
    <col min="775" max="775" width="11.7109375" style="515" bestFit="1" customWidth="1"/>
    <col min="776" max="776" width="12.7109375" style="515" bestFit="1" customWidth="1"/>
    <col min="777" max="777" width="10.7109375" style="515" customWidth="1"/>
    <col min="778" max="1024" width="9.140625" style="515"/>
    <col min="1025" max="1025" width="5.85546875" style="515" customWidth="1"/>
    <col min="1026" max="1026" width="6.140625" style="515" customWidth="1"/>
    <col min="1027" max="1027" width="11.42578125" style="515" customWidth="1"/>
    <col min="1028" max="1028" width="24.28515625" style="515" customWidth="1"/>
    <col min="1029" max="1029" width="8" style="515" customWidth="1"/>
    <col min="1030" max="1030" width="10.85546875" style="515" customWidth="1"/>
    <col min="1031" max="1031" width="11.7109375" style="515" bestFit="1" customWidth="1"/>
    <col min="1032" max="1032" width="12.7109375" style="515" bestFit="1" customWidth="1"/>
    <col min="1033" max="1033" width="10.7109375" style="515" customWidth="1"/>
    <col min="1034" max="1280" width="9.140625" style="515"/>
    <col min="1281" max="1281" width="5.85546875" style="515" customWidth="1"/>
    <col min="1282" max="1282" width="6.140625" style="515" customWidth="1"/>
    <col min="1283" max="1283" width="11.42578125" style="515" customWidth="1"/>
    <col min="1284" max="1284" width="24.28515625" style="515" customWidth="1"/>
    <col min="1285" max="1285" width="8" style="515" customWidth="1"/>
    <col min="1286" max="1286" width="10.85546875" style="515" customWidth="1"/>
    <col min="1287" max="1287" width="11.7109375" style="515" bestFit="1" customWidth="1"/>
    <col min="1288" max="1288" width="12.7109375" style="515" bestFit="1" customWidth="1"/>
    <col min="1289" max="1289" width="10.7109375" style="515" customWidth="1"/>
    <col min="1290" max="1536" width="9.140625" style="515"/>
    <col min="1537" max="1537" width="5.85546875" style="515" customWidth="1"/>
    <col min="1538" max="1538" width="6.140625" style="515" customWidth="1"/>
    <col min="1539" max="1539" width="11.42578125" style="515" customWidth="1"/>
    <col min="1540" max="1540" width="24.28515625" style="515" customWidth="1"/>
    <col min="1541" max="1541" width="8" style="515" customWidth="1"/>
    <col min="1542" max="1542" width="10.85546875" style="515" customWidth="1"/>
    <col min="1543" max="1543" width="11.7109375" style="515" bestFit="1" customWidth="1"/>
    <col min="1544" max="1544" width="12.7109375" style="515" bestFit="1" customWidth="1"/>
    <col min="1545" max="1545" width="10.7109375" style="515" customWidth="1"/>
    <col min="1546" max="1792" width="9.140625" style="515"/>
    <col min="1793" max="1793" width="5.85546875" style="515" customWidth="1"/>
    <col min="1794" max="1794" width="6.140625" style="515" customWidth="1"/>
    <col min="1795" max="1795" width="11.42578125" style="515" customWidth="1"/>
    <col min="1796" max="1796" width="24.28515625" style="515" customWidth="1"/>
    <col min="1797" max="1797" width="8" style="515" customWidth="1"/>
    <col min="1798" max="1798" width="10.85546875" style="515" customWidth="1"/>
    <col min="1799" max="1799" width="11.7109375" style="515" bestFit="1" customWidth="1"/>
    <col min="1800" max="1800" width="12.7109375" style="515" bestFit="1" customWidth="1"/>
    <col min="1801" max="1801" width="10.7109375" style="515" customWidth="1"/>
    <col min="1802" max="2048" width="9.140625" style="515"/>
    <col min="2049" max="2049" width="5.85546875" style="515" customWidth="1"/>
    <col min="2050" max="2050" width="6.140625" style="515" customWidth="1"/>
    <col min="2051" max="2051" width="11.42578125" style="515" customWidth="1"/>
    <col min="2052" max="2052" width="24.28515625" style="515" customWidth="1"/>
    <col min="2053" max="2053" width="8" style="515" customWidth="1"/>
    <col min="2054" max="2054" width="10.85546875" style="515" customWidth="1"/>
    <col min="2055" max="2055" width="11.7109375" style="515" bestFit="1" customWidth="1"/>
    <col min="2056" max="2056" width="12.7109375" style="515" bestFit="1" customWidth="1"/>
    <col min="2057" max="2057" width="10.7109375" style="515" customWidth="1"/>
    <col min="2058" max="2304" width="9.140625" style="515"/>
    <col min="2305" max="2305" width="5.85546875" style="515" customWidth="1"/>
    <col min="2306" max="2306" width="6.140625" style="515" customWidth="1"/>
    <col min="2307" max="2307" width="11.42578125" style="515" customWidth="1"/>
    <col min="2308" max="2308" width="24.28515625" style="515" customWidth="1"/>
    <col min="2309" max="2309" width="8" style="515" customWidth="1"/>
    <col min="2310" max="2310" width="10.85546875" style="515" customWidth="1"/>
    <col min="2311" max="2311" width="11.7109375" style="515" bestFit="1" customWidth="1"/>
    <col min="2312" max="2312" width="12.7109375" style="515" bestFit="1" customWidth="1"/>
    <col min="2313" max="2313" width="10.7109375" style="515" customWidth="1"/>
    <col min="2314" max="2560" width="9.140625" style="515"/>
    <col min="2561" max="2561" width="5.85546875" style="515" customWidth="1"/>
    <col min="2562" max="2562" width="6.140625" style="515" customWidth="1"/>
    <col min="2563" max="2563" width="11.42578125" style="515" customWidth="1"/>
    <col min="2564" max="2564" width="24.28515625" style="515" customWidth="1"/>
    <col min="2565" max="2565" width="8" style="515" customWidth="1"/>
    <col min="2566" max="2566" width="10.85546875" style="515" customWidth="1"/>
    <col min="2567" max="2567" width="11.7109375" style="515" bestFit="1" customWidth="1"/>
    <col min="2568" max="2568" width="12.7109375" style="515" bestFit="1" customWidth="1"/>
    <col min="2569" max="2569" width="10.7109375" style="515" customWidth="1"/>
    <col min="2570" max="2816" width="9.140625" style="515"/>
    <col min="2817" max="2817" width="5.85546875" style="515" customWidth="1"/>
    <col min="2818" max="2818" width="6.140625" style="515" customWidth="1"/>
    <col min="2819" max="2819" width="11.42578125" style="515" customWidth="1"/>
    <col min="2820" max="2820" width="24.28515625" style="515" customWidth="1"/>
    <col min="2821" max="2821" width="8" style="515" customWidth="1"/>
    <col min="2822" max="2822" width="10.85546875" style="515" customWidth="1"/>
    <col min="2823" max="2823" width="11.7109375" style="515" bestFit="1" customWidth="1"/>
    <col min="2824" max="2824" width="12.7109375" style="515" bestFit="1" customWidth="1"/>
    <col min="2825" max="2825" width="10.7109375" style="515" customWidth="1"/>
    <col min="2826" max="3072" width="9.140625" style="515"/>
    <col min="3073" max="3073" width="5.85546875" style="515" customWidth="1"/>
    <col min="3074" max="3074" width="6.140625" style="515" customWidth="1"/>
    <col min="3075" max="3075" width="11.42578125" style="515" customWidth="1"/>
    <col min="3076" max="3076" width="24.28515625" style="515" customWidth="1"/>
    <col min="3077" max="3077" width="8" style="515" customWidth="1"/>
    <col min="3078" max="3078" width="10.85546875" style="515" customWidth="1"/>
    <col min="3079" max="3079" width="11.7109375" style="515" bestFit="1" customWidth="1"/>
    <col min="3080" max="3080" width="12.7109375" style="515" bestFit="1" customWidth="1"/>
    <col min="3081" max="3081" width="10.7109375" style="515" customWidth="1"/>
    <col min="3082" max="3328" width="9.140625" style="515"/>
    <col min="3329" max="3329" width="5.85546875" style="515" customWidth="1"/>
    <col min="3330" max="3330" width="6.140625" style="515" customWidth="1"/>
    <col min="3331" max="3331" width="11.42578125" style="515" customWidth="1"/>
    <col min="3332" max="3332" width="24.28515625" style="515" customWidth="1"/>
    <col min="3333" max="3333" width="8" style="515" customWidth="1"/>
    <col min="3334" max="3334" width="10.85546875" style="515" customWidth="1"/>
    <col min="3335" max="3335" width="11.7109375" style="515" bestFit="1" customWidth="1"/>
    <col min="3336" max="3336" width="12.7109375" style="515" bestFit="1" customWidth="1"/>
    <col min="3337" max="3337" width="10.7109375" style="515" customWidth="1"/>
    <col min="3338" max="3584" width="9.140625" style="515"/>
    <col min="3585" max="3585" width="5.85546875" style="515" customWidth="1"/>
    <col min="3586" max="3586" width="6.140625" style="515" customWidth="1"/>
    <col min="3587" max="3587" width="11.42578125" style="515" customWidth="1"/>
    <col min="3588" max="3588" width="24.28515625" style="515" customWidth="1"/>
    <col min="3589" max="3589" width="8" style="515" customWidth="1"/>
    <col min="3590" max="3590" width="10.85546875" style="515" customWidth="1"/>
    <col min="3591" max="3591" width="11.7109375" style="515" bestFit="1" customWidth="1"/>
    <col min="3592" max="3592" width="12.7109375" style="515" bestFit="1" customWidth="1"/>
    <col min="3593" max="3593" width="10.7109375" style="515" customWidth="1"/>
    <col min="3594" max="3840" width="9.140625" style="515"/>
    <col min="3841" max="3841" width="5.85546875" style="515" customWidth="1"/>
    <col min="3842" max="3842" width="6.140625" style="515" customWidth="1"/>
    <col min="3843" max="3843" width="11.42578125" style="515" customWidth="1"/>
    <col min="3844" max="3844" width="24.28515625" style="515" customWidth="1"/>
    <col min="3845" max="3845" width="8" style="515" customWidth="1"/>
    <col min="3846" max="3846" width="10.85546875" style="515" customWidth="1"/>
    <col min="3847" max="3847" width="11.7109375" style="515" bestFit="1" customWidth="1"/>
    <col min="3848" max="3848" width="12.7109375" style="515" bestFit="1" customWidth="1"/>
    <col min="3849" max="3849" width="10.7109375" style="515" customWidth="1"/>
    <col min="3850" max="4096" width="9.140625" style="515"/>
    <col min="4097" max="4097" width="5.85546875" style="515" customWidth="1"/>
    <col min="4098" max="4098" width="6.140625" style="515" customWidth="1"/>
    <col min="4099" max="4099" width="11.42578125" style="515" customWidth="1"/>
    <col min="4100" max="4100" width="24.28515625" style="515" customWidth="1"/>
    <col min="4101" max="4101" width="8" style="515" customWidth="1"/>
    <col min="4102" max="4102" width="10.85546875" style="515" customWidth="1"/>
    <col min="4103" max="4103" width="11.7109375" style="515" bestFit="1" customWidth="1"/>
    <col min="4104" max="4104" width="12.7109375" style="515" bestFit="1" customWidth="1"/>
    <col min="4105" max="4105" width="10.7109375" style="515" customWidth="1"/>
    <col min="4106" max="4352" width="9.140625" style="515"/>
    <col min="4353" max="4353" width="5.85546875" style="515" customWidth="1"/>
    <col min="4354" max="4354" width="6.140625" style="515" customWidth="1"/>
    <col min="4355" max="4355" width="11.42578125" style="515" customWidth="1"/>
    <col min="4356" max="4356" width="24.28515625" style="515" customWidth="1"/>
    <col min="4357" max="4357" width="8" style="515" customWidth="1"/>
    <col min="4358" max="4358" width="10.85546875" style="515" customWidth="1"/>
    <col min="4359" max="4359" width="11.7109375" style="515" bestFit="1" customWidth="1"/>
    <col min="4360" max="4360" width="12.7109375" style="515" bestFit="1" customWidth="1"/>
    <col min="4361" max="4361" width="10.7109375" style="515" customWidth="1"/>
    <col min="4362" max="4608" width="9.140625" style="515"/>
    <col min="4609" max="4609" width="5.85546875" style="515" customWidth="1"/>
    <col min="4610" max="4610" width="6.140625" style="515" customWidth="1"/>
    <col min="4611" max="4611" width="11.42578125" style="515" customWidth="1"/>
    <col min="4612" max="4612" width="24.28515625" style="515" customWidth="1"/>
    <col min="4613" max="4613" width="8" style="515" customWidth="1"/>
    <col min="4614" max="4614" width="10.85546875" style="515" customWidth="1"/>
    <col min="4615" max="4615" width="11.7109375" style="515" bestFit="1" customWidth="1"/>
    <col min="4616" max="4616" width="12.7109375" style="515" bestFit="1" customWidth="1"/>
    <col min="4617" max="4617" width="10.7109375" style="515" customWidth="1"/>
    <col min="4618" max="4864" width="9.140625" style="515"/>
    <col min="4865" max="4865" width="5.85546875" style="515" customWidth="1"/>
    <col min="4866" max="4866" width="6.140625" style="515" customWidth="1"/>
    <col min="4867" max="4867" width="11.42578125" style="515" customWidth="1"/>
    <col min="4868" max="4868" width="24.28515625" style="515" customWidth="1"/>
    <col min="4869" max="4869" width="8" style="515" customWidth="1"/>
    <col min="4870" max="4870" width="10.85546875" style="515" customWidth="1"/>
    <col min="4871" max="4871" width="11.7109375" style="515" bestFit="1" customWidth="1"/>
    <col min="4872" max="4872" width="12.7109375" style="515" bestFit="1" customWidth="1"/>
    <col min="4873" max="4873" width="10.7109375" style="515" customWidth="1"/>
    <col min="4874" max="5120" width="9.140625" style="515"/>
    <col min="5121" max="5121" width="5.85546875" style="515" customWidth="1"/>
    <col min="5122" max="5122" width="6.140625" style="515" customWidth="1"/>
    <col min="5123" max="5123" width="11.42578125" style="515" customWidth="1"/>
    <col min="5124" max="5124" width="24.28515625" style="515" customWidth="1"/>
    <col min="5125" max="5125" width="8" style="515" customWidth="1"/>
    <col min="5126" max="5126" width="10.85546875" style="515" customWidth="1"/>
    <col min="5127" max="5127" width="11.7109375" style="515" bestFit="1" customWidth="1"/>
    <col min="5128" max="5128" width="12.7109375" style="515" bestFit="1" customWidth="1"/>
    <col min="5129" max="5129" width="10.7109375" style="515" customWidth="1"/>
    <col min="5130" max="5376" width="9.140625" style="515"/>
    <col min="5377" max="5377" width="5.85546875" style="515" customWidth="1"/>
    <col min="5378" max="5378" width="6.140625" style="515" customWidth="1"/>
    <col min="5379" max="5379" width="11.42578125" style="515" customWidth="1"/>
    <col min="5380" max="5380" width="24.28515625" style="515" customWidth="1"/>
    <col min="5381" max="5381" width="8" style="515" customWidth="1"/>
    <col min="5382" max="5382" width="10.85546875" style="515" customWidth="1"/>
    <col min="5383" max="5383" width="11.7109375" style="515" bestFit="1" customWidth="1"/>
    <col min="5384" max="5384" width="12.7109375" style="515" bestFit="1" customWidth="1"/>
    <col min="5385" max="5385" width="10.7109375" style="515" customWidth="1"/>
    <col min="5386" max="5632" width="9.140625" style="515"/>
    <col min="5633" max="5633" width="5.85546875" style="515" customWidth="1"/>
    <col min="5634" max="5634" width="6.140625" style="515" customWidth="1"/>
    <col min="5635" max="5635" width="11.42578125" style="515" customWidth="1"/>
    <col min="5636" max="5636" width="24.28515625" style="515" customWidth="1"/>
    <col min="5637" max="5637" width="8" style="515" customWidth="1"/>
    <col min="5638" max="5638" width="10.85546875" style="515" customWidth="1"/>
    <col min="5639" max="5639" width="11.7109375" style="515" bestFit="1" customWidth="1"/>
    <col min="5640" max="5640" width="12.7109375" style="515" bestFit="1" customWidth="1"/>
    <col min="5641" max="5641" width="10.7109375" style="515" customWidth="1"/>
    <col min="5642" max="5888" width="9.140625" style="515"/>
    <col min="5889" max="5889" width="5.85546875" style="515" customWidth="1"/>
    <col min="5890" max="5890" width="6.140625" style="515" customWidth="1"/>
    <col min="5891" max="5891" width="11.42578125" style="515" customWidth="1"/>
    <col min="5892" max="5892" width="24.28515625" style="515" customWidth="1"/>
    <col min="5893" max="5893" width="8" style="515" customWidth="1"/>
    <col min="5894" max="5894" width="10.85546875" style="515" customWidth="1"/>
    <col min="5895" max="5895" width="11.7109375" style="515" bestFit="1" customWidth="1"/>
    <col min="5896" max="5896" width="12.7109375" style="515" bestFit="1" customWidth="1"/>
    <col min="5897" max="5897" width="10.7109375" style="515" customWidth="1"/>
    <col min="5898" max="6144" width="9.140625" style="515"/>
    <col min="6145" max="6145" width="5.85546875" style="515" customWidth="1"/>
    <col min="6146" max="6146" width="6.140625" style="515" customWidth="1"/>
    <col min="6147" max="6147" width="11.42578125" style="515" customWidth="1"/>
    <col min="6148" max="6148" width="24.28515625" style="515" customWidth="1"/>
    <col min="6149" max="6149" width="8" style="515" customWidth="1"/>
    <col min="6150" max="6150" width="10.85546875" style="515" customWidth="1"/>
    <col min="6151" max="6151" width="11.7109375" style="515" bestFit="1" customWidth="1"/>
    <col min="6152" max="6152" width="12.7109375" style="515" bestFit="1" customWidth="1"/>
    <col min="6153" max="6153" width="10.7109375" style="515" customWidth="1"/>
    <col min="6154" max="6400" width="9.140625" style="515"/>
    <col min="6401" max="6401" width="5.85546875" style="515" customWidth="1"/>
    <col min="6402" max="6402" width="6.140625" style="515" customWidth="1"/>
    <col min="6403" max="6403" width="11.42578125" style="515" customWidth="1"/>
    <col min="6404" max="6404" width="24.28515625" style="515" customWidth="1"/>
    <col min="6405" max="6405" width="8" style="515" customWidth="1"/>
    <col min="6406" max="6406" width="10.85546875" style="515" customWidth="1"/>
    <col min="6407" max="6407" width="11.7109375" style="515" bestFit="1" customWidth="1"/>
    <col min="6408" max="6408" width="12.7109375" style="515" bestFit="1" customWidth="1"/>
    <col min="6409" max="6409" width="10.7109375" style="515" customWidth="1"/>
    <col min="6410" max="6656" width="9.140625" style="515"/>
    <col min="6657" max="6657" width="5.85546875" style="515" customWidth="1"/>
    <col min="6658" max="6658" width="6.140625" style="515" customWidth="1"/>
    <col min="6659" max="6659" width="11.42578125" style="515" customWidth="1"/>
    <col min="6660" max="6660" width="24.28515625" style="515" customWidth="1"/>
    <col min="6661" max="6661" width="8" style="515" customWidth="1"/>
    <col min="6662" max="6662" width="10.85546875" style="515" customWidth="1"/>
    <col min="6663" max="6663" width="11.7109375" style="515" bestFit="1" customWidth="1"/>
    <col min="6664" max="6664" width="12.7109375" style="515" bestFit="1" customWidth="1"/>
    <col min="6665" max="6665" width="10.7109375" style="515" customWidth="1"/>
    <col min="6666" max="6912" width="9.140625" style="515"/>
    <col min="6913" max="6913" width="5.85546875" style="515" customWidth="1"/>
    <col min="6914" max="6914" width="6.140625" style="515" customWidth="1"/>
    <col min="6915" max="6915" width="11.42578125" style="515" customWidth="1"/>
    <col min="6916" max="6916" width="24.28515625" style="515" customWidth="1"/>
    <col min="6917" max="6917" width="8" style="515" customWidth="1"/>
    <col min="6918" max="6918" width="10.85546875" style="515" customWidth="1"/>
    <col min="6919" max="6919" width="11.7109375" style="515" bestFit="1" customWidth="1"/>
    <col min="6920" max="6920" width="12.7109375" style="515" bestFit="1" customWidth="1"/>
    <col min="6921" max="6921" width="10.7109375" style="515" customWidth="1"/>
    <col min="6922" max="7168" width="9.140625" style="515"/>
    <col min="7169" max="7169" width="5.85546875" style="515" customWidth="1"/>
    <col min="7170" max="7170" width="6.140625" style="515" customWidth="1"/>
    <col min="7171" max="7171" width="11.42578125" style="515" customWidth="1"/>
    <col min="7172" max="7172" width="24.28515625" style="515" customWidth="1"/>
    <col min="7173" max="7173" width="8" style="515" customWidth="1"/>
    <col min="7174" max="7174" width="10.85546875" style="515" customWidth="1"/>
    <col min="7175" max="7175" width="11.7109375" style="515" bestFit="1" customWidth="1"/>
    <col min="7176" max="7176" width="12.7109375" style="515" bestFit="1" customWidth="1"/>
    <col min="7177" max="7177" width="10.7109375" style="515" customWidth="1"/>
    <col min="7178" max="7424" width="9.140625" style="515"/>
    <col min="7425" max="7425" width="5.85546875" style="515" customWidth="1"/>
    <col min="7426" max="7426" width="6.140625" style="515" customWidth="1"/>
    <col min="7427" max="7427" width="11.42578125" style="515" customWidth="1"/>
    <col min="7428" max="7428" width="24.28515625" style="515" customWidth="1"/>
    <col min="7429" max="7429" width="8" style="515" customWidth="1"/>
    <col min="7430" max="7430" width="10.85546875" style="515" customWidth="1"/>
    <col min="7431" max="7431" width="11.7109375" style="515" bestFit="1" customWidth="1"/>
    <col min="7432" max="7432" width="12.7109375" style="515" bestFit="1" customWidth="1"/>
    <col min="7433" max="7433" width="10.7109375" style="515" customWidth="1"/>
    <col min="7434" max="7680" width="9.140625" style="515"/>
    <col min="7681" max="7681" width="5.85546875" style="515" customWidth="1"/>
    <col min="7682" max="7682" width="6.140625" style="515" customWidth="1"/>
    <col min="7683" max="7683" width="11.42578125" style="515" customWidth="1"/>
    <col min="7684" max="7684" width="24.28515625" style="515" customWidth="1"/>
    <col min="7685" max="7685" width="8" style="515" customWidth="1"/>
    <col min="7686" max="7686" width="10.85546875" style="515" customWidth="1"/>
    <col min="7687" max="7687" width="11.7109375" style="515" bestFit="1" customWidth="1"/>
    <col min="7688" max="7688" width="12.7109375" style="515" bestFit="1" customWidth="1"/>
    <col min="7689" max="7689" width="10.7109375" style="515" customWidth="1"/>
    <col min="7690" max="7936" width="9.140625" style="515"/>
    <col min="7937" max="7937" width="5.85546875" style="515" customWidth="1"/>
    <col min="7938" max="7938" width="6.140625" style="515" customWidth="1"/>
    <col min="7939" max="7939" width="11.42578125" style="515" customWidth="1"/>
    <col min="7940" max="7940" width="24.28515625" style="515" customWidth="1"/>
    <col min="7941" max="7941" width="8" style="515" customWidth="1"/>
    <col min="7942" max="7942" width="10.85546875" style="515" customWidth="1"/>
    <col min="7943" max="7943" width="11.7109375" style="515" bestFit="1" customWidth="1"/>
    <col min="7944" max="7944" width="12.7109375" style="515" bestFit="1" customWidth="1"/>
    <col min="7945" max="7945" width="10.7109375" style="515" customWidth="1"/>
    <col min="7946" max="8192" width="9.140625" style="515"/>
    <col min="8193" max="8193" width="5.85546875" style="515" customWidth="1"/>
    <col min="8194" max="8194" width="6.140625" style="515" customWidth="1"/>
    <col min="8195" max="8195" width="11.42578125" style="515" customWidth="1"/>
    <col min="8196" max="8196" width="24.28515625" style="515" customWidth="1"/>
    <col min="8197" max="8197" width="8" style="515" customWidth="1"/>
    <col min="8198" max="8198" width="10.85546875" style="515" customWidth="1"/>
    <col min="8199" max="8199" width="11.7109375" style="515" bestFit="1" customWidth="1"/>
    <col min="8200" max="8200" width="12.7109375" style="515" bestFit="1" customWidth="1"/>
    <col min="8201" max="8201" width="10.7109375" style="515" customWidth="1"/>
    <col min="8202" max="8448" width="9.140625" style="515"/>
    <col min="8449" max="8449" width="5.85546875" style="515" customWidth="1"/>
    <col min="8450" max="8450" width="6.140625" style="515" customWidth="1"/>
    <col min="8451" max="8451" width="11.42578125" style="515" customWidth="1"/>
    <col min="8452" max="8452" width="24.28515625" style="515" customWidth="1"/>
    <col min="8453" max="8453" width="8" style="515" customWidth="1"/>
    <col min="8454" max="8454" width="10.85546875" style="515" customWidth="1"/>
    <col min="8455" max="8455" width="11.7109375" style="515" bestFit="1" customWidth="1"/>
    <col min="8456" max="8456" width="12.7109375" style="515" bestFit="1" customWidth="1"/>
    <col min="8457" max="8457" width="10.7109375" style="515" customWidth="1"/>
    <col min="8458" max="8704" width="9.140625" style="515"/>
    <col min="8705" max="8705" width="5.85546875" style="515" customWidth="1"/>
    <col min="8706" max="8706" width="6.140625" style="515" customWidth="1"/>
    <col min="8707" max="8707" width="11.42578125" style="515" customWidth="1"/>
    <col min="8708" max="8708" width="24.28515625" style="515" customWidth="1"/>
    <col min="8709" max="8709" width="8" style="515" customWidth="1"/>
    <col min="8710" max="8710" width="10.85546875" style="515" customWidth="1"/>
    <col min="8711" max="8711" width="11.7109375" style="515" bestFit="1" customWidth="1"/>
    <col min="8712" max="8712" width="12.7109375" style="515" bestFit="1" customWidth="1"/>
    <col min="8713" max="8713" width="10.7109375" style="515" customWidth="1"/>
    <col min="8714" max="8960" width="9.140625" style="515"/>
    <col min="8961" max="8961" width="5.85546875" style="515" customWidth="1"/>
    <col min="8962" max="8962" width="6.140625" style="515" customWidth="1"/>
    <col min="8963" max="8963" width="11.42578125" style="515" customWidth="1"/>
    <col min="8964" max="8964" width="24.28515625" style="515" customWidth="1"/>
    <col min="8965" max="8965" width="8" style="515" customWidth="1"/>
    <col min="8966" max="8966" width="10.85546875" style="515" customWidth="1"/>
    <col min="8967" max="8967" width="11.7109375" style="515" bestFit="1" customWidth="1"/>
    <col min="8968" max="8968" width="12.7109375" style="515" bestFit="1" customWidth="1"/>
    <col min="8969" max="8969" width="10.7109375" style="515" customWidth="1"/>
    <col min="8970" max="9216" width="9.140625" style="515"/>
    <col min="9217" max="9217" width="5.85546875" style="515" customWidth="1"/>
    <col min="9218" max="9218" width="6.140625" style="515" customWidth="1"/>
    <col min="9219" max="9219" width="11.42578125" style="515" customWidth="1"/>
    <col min="9220" max="9220" width="24.28515625" style="515" customWidth="1"/>
    <col min="9221" max="9221" width="8" style="515" customWidth="1"/>
    <col min="9222" max="9222" width="10.85546875" style="515" customWidth="1"/>
    <col min="9223" max="9223" width="11.7109375" style="515" bestFit="1" customWidth="1"/>
    <col min="9224" max="9224" width="12.7109375" style="515" bestFit="1" customWidth="1"/>
    <col min="9225" max="9225" width="10.7109375" style="515" customWidth="1"/>
    <col min="9226" max="9472" width="9.140625" style="515"/>
    <col min="9473" max="9473" width="5.85546875" style="515" customWidth="1"/>
    <col min="9474" max="9474" width="6.140625" style="515" customWidth="1"/>
    <col min="9475" max="9475" width="11.42578125" style="515" customWidth="1"/>
    <col min="9476" max="9476" width="24.28515625" style="515" customWidth="1"/>
    <col min="9477" max="9477" width="8" style="515" customWidth="1"/>
    <col min="9478" max="9478" width="10.85546875" style="515" customWidth="1"/>
    <col min="9479" max="9479" width="11.7109375" style="515" bestFit="1" customWidth="1"/>
    <col min="9480" max="9480" width="12.7109375" style="515" bestFit="1" customWidth="1"/>
    <col min="9481" max="9481" width="10.7109375" style="515" customWidth="1"/>
    <col min="9482" max="9728" width="9.140625" style="515"/>
    <col min="9729" max="9729" width="5.85546875" style="515" customWidth="1"/>
    <col min="9730" max="9730" width="6.140625" style="515" customWidth="1"/>
    <col min="9731" max="9731" width="11.42578125" style="515" customWidth="1"/>
    <col min="9732" max="9732" width="24.28515625" style="515" customWidth="1"/>
    <col min="9733" max="9733" width="8" style="515" customWidth="1"/>
    <col min="9734" max="9734" width="10.85546875" style="515" customWidth="1"/>
    <col min="9735" max="9735" width="11.7109375" style="515" bestFit="1" customWidth="1"/>
    <col min="9736" max="9736" width="12.7109375" style="515" bestFit="1" customWidth="1"/>
    <col min="9737" max="9737" width="10.7109375" style="515" customWidth="1"/>
    <col min="9738" max="9984" width="9.140625" style="515"/>
    <col min="9985" max="9985" width="5.85546875" style="515" customWidth="1"/>
    <col min="9986" max="9986" width="6.140625" style="515" customWidth="1"/>
    <col min="9987" max="9987" width="11.42578125" style="515" customWidth="1"/>
    <col min="9988" max="9988" width="24.28515625" style="515" customWidth="1"/>
    <col min="9989" max="9989" width="8" style="515" customWidth="1"/>
    <col min="9990" max="9990" width="10.85546875" style="515" customWidth="1"/>
    <col min="9991" max="9991" width="11.7109375" style="515" bestFit="1" customWidth="1"/>
    <col min="9992" max="9992" width="12.7109375" style="515" bestFit="1" customWidth="1"/>
    <col min="9993" max="9993" width="10.7109375" style="515" customWidth="1"/>
    <col min="9994" max="10240" width="9.140625" style="515"/>
    <col min="10241" max="10241" width="5.85546875" style="515" customWidth="1"/>
    <col min="10242" max="10242" width="6.140625" style="515" customWidth="1"/>
    <col min="10243" max="10243" width="11.42578125" style="515" customWidth="1"/>
    <col min="10244" max="10244" width="24.28515625" style="515" customWidth="1"/>
    <col min="10245" max="10245" width="8" style="515" customWidth="1"/>
    <col min="10246" max="10246" width="10.85546875" style="515" customWidth="1"/>
    <col min="10247" max="10247" width="11.7109375" style="515" bestFit="1" customWidth="1"/>
    <col min="10248" max="10248" width="12.7109375" style="515" bestFit="1" customWidth="1"/>
    <col min="10249" max="10249" width="10.7109375" style="515" customWidth="1"/>
    <col min="10250" max="10496" width="9.140625" style="515"/>
    <col min="10497" max="10497" width="5.85546875" style="515" customWidth="1"/>
    <col min="10498" max="10498" width="6.140625" style="515" customWidth="1"/>
    <col min="10499" max="10499" width="11.42578125" style="515" customWidth="1"/>
    <col min="10500" max="10500" width="24.28515625" style="515" customWidth="1"/>
    <col min="10501" max="10501" width="8" style="515" customWidth="1"/>
    <col min="10502" max="10502" width="10.85546875" style="515" customWidth="1"/>
    <col min="10503" max="10503" width="11.7109375" style="515" bestFit="1" customWidth="1"/>
    <col min="10504" max="10504" width="12.7109375" style="515" bestFit="1" customWidth="1"/>
    <col min="10505" max="10505" width="10.7109375" style="515" customWidth="1"/>
    <col min="10506" max="10752" width="9.140625" style="515"/>
    <col min="10753" max="10753" width="5.85546875" style="515" customWidth="1"/>
    <col min="10754" max="10754" width="6.140625" style="515" customWidth="1"/>
    <col min="10755" max="10755" width="11.42578125" style="515" customWidth="1"/>
    <col min="10756" max="10756" width="24.28515625" style="515" customWidth="1"/>
    <col min="10757" max="10757" width="8" style="515" customWidth="1"/>
    <col min="10758" max="10758" width="10.85546875" style="515" customWidth="1"/>
    <col min="10759" max="10759" width="11.7109375" style="515" bestFit="1" customWidth="1"/>
    <col min="10760" max="10760" width="12.7109375" style="515" bestFit="1" customWidth="1"/>
    <col min="10761" max="10761" width="10.7109375" style="515" customWidth="1"/>
    <col min="10762" max="11008" width="9.140625" style="515"/>
    <col min="11009" max="11009" width="5.85546875" style="515" customWidth="1"/>
    <col min="11010" max="11010" width="6.140625" style="515" customWidth="1"/>
    <col min="11011" max="11011" width="11.42578125" style="515" customWidth="1"/>
    <col min="11012" max="11012" width="24.28515625" style="515" customWidth="1"/>
    <col min="11013" max="11013" width="8" style="515" customWidth="1"/>
    <col min="11014" max="11014" width="10.85546875" style="515" customWidth="1"/>
    <col min="11015" max="11015" width="11.7109375" style="515" bestFit="1" customWidth="1"/>
    <col min="11016" max="11016" width="12.7109375" style="515" bestFit="1" customWidth="1"/>
    <col min="11017" max="11017" width="10.7109375" style="515" customWidth="1"/>
    <col min="11018" max="11264" width="9.140625" style="515"/>
    <col min="11265" max="11265" width="5.85546875" style="515" customWidth="1"/>
    <col min="11266" max="11266" width="6.140625" style="515" customWidth="1"/>
    <col min="11267" max="11267" width="11.42578125" style="515" customWidth="1"/>
    <col min="11268" max="11268" width="24.28515625" style="515" customWidth="1"/>
    <col min="11269" max="11269" width="8" style="515" customWidth="1"/>
    <col min="11270" max="11270" width="10.85546875" style="515" customWidth="1"/>
    <col min="11271" max="11271" width="11.7109375" style="515" bestFit="1" customWidth="1"/>
    <col min="11272" max="11272" width="12.7109375" style="515" bestFit="1" customWidth="1"/>
    <col min="11273" max="11273" width="10.7109375" style="515" customWidth="1"/>
    <col min="11274" max="11520" width="9.140625" style="515"/>
    <col min="11521" max="11521" width="5.85546875" style="515" customWidth="1"/>
    <col min="11522" max="11522" width="6.140625" style="515" customWidth="1"/>
    <col min="11523" max="11523" width="11.42578125" style="515" customWidth="1"/>
    <col min="11524" max="11524" width="24.28515625" style="515" customWidth="1"/>
    <col min="11525" max="11525" width="8" style="515" customWidth="1"/>
    <col min="11526" max="11526" width="10.85546875" style="515" customWidth="1"/>
    <col min="11527" max="11527" width="11.7109375" style="515" bestFit="1" customWidth="1"/>
    <col min="11528" max="11528" width="12.7109375" style="515" bestFit="1" customWidth="1"/>
    <col min="11529" max="11529" width="10.7109375" style="515" customWidth="1"/>
    <col min="11530" max="11776" width="9.140625" style="515"/>
    <col min="11777" max="11777" width="5.85546875" style="515" customWidth="1"/>
    <col min="11778" max="11778" width="6.140625" style="515" customWidth="1"/>
    <col min="11779" max="11779" width="11.42578125" style="515" customWidth="1"/>
    <col min="11780" max="11780" width="24.28515625" style="515" customWidth="1"/>
    <col min="11781" max="11781" width="8" style="515" customWidth="1"/>
    <col min="11782" max="11782" width="10.85546875" style="515" customWidth="1"/>
    <col min="11783" max="11783" width="11.7109375" style="515" bestFit="1" customWidth="1"/>
    <col min="11784" max="11784" width="12.7109375" style="515" bestFit="1" customWidth="1"/>
    <col min="11785" max="11785" width="10.7109375" style="515" customWidth="1"/>
    <col min="11786" max="12032" width="9.140625" style="515"/>
    <col min="12033" max="12033" width="5.85546875" style="515" customWidth="1"/>
    <col min="12034" max="12034" width="6.140625" style="515" customWidth="1"/>
    <col min="12035" max="12035" width="11.42578125" style="515" customWidth="1"/>
    <col min="12036" max="12036" width="24.28515625" style="515" customWidth="1"/>
    <col min="12037" max="12037" width="8" style="515" customWidth="1"/>
    <col min="12038" max="12038" width="10.85546875" style="515" customWidth="1"/>
    <col min="12039" max="12039" width="11.7109375" style="515" bestFit="1" customWidth="1"/>
    <col min="12040" max="12040" width="12.7109375" style="515" bestFit="1" customWidth="1"/>
    <col min="12041" max="12041" width="10.7109375" style="515" customWidth="1"/>
    <col min="12042" max="12288" width="9.140625" style="515"/>
    <col min="12289" max="12289" width="5.85546875" style="515" customWidth="1"/>
    <col min="12290" max="12290" width="6.140625" style="515" customWidth="1"/>
    <col min="12291" max="12291" width="11.42578125" style="515" customWidth="1"/>
    <col min="12292" max="12292" width="24.28515625" style="515" customWidth="1"/>
    <col min="12293" max="12293" width="8" style="515" customWidth="1"/>
    <col min="12294" max="12294" width="10.85546875" style="515" customWidth="1"/>
    <col min="12295" max="12295" width="11.7109375" style="515" bestFit="1" customWidth="1"/>
    <col min="12296" max="12296" width="12.7109375" style="515" bestFit="1" customWidth="1"/>
    <col min="12297" max="12297" width="10.7109375" style="515" customWidth="1"/>
    <col min="12298" max="12544" width="9.140625" style="515"/>
    <col min="12545" max="12545" width="5.85546875" style="515" customWidth="1"/>
    <col min="12546" max="12546" width="6.140625" style="515" customWidth="1"/>
    <col min="12547" max="12547" width="11.42578125" style="515" customWidth="1"/>
    <col min="12548" max="12548" width="24.28515625" style="515" customWidth="1"/>
    <col min="12549" max="12549" width="8" style="515" customWidth="1"/>
    <col min="12550" max="12550" width="10.85546875" style="515" customWidth="1"/>
    <col min="12551" max="12551" width="11.7109375" style="515" bestFit="1" customWidth="1"/>
    <col min="12552" max="12552" width="12.7109375" style="515" bestFit="1" customWidth="1"/>
    <col min="12553" max="12553" width="10.7109375" style="515" customWidth="1"/>
    <col min="12554" max="12800" width="9.140625" style="515"/>
    <col min="12801" max="12801" width="5.85546875" style="515" customWidth="1"/>
    <col min="12802" max="12802" width="6.140625" style="515" customWidth="1"/>
    <col min="12803" max="12803" width="11.42578125" style="515" customWidth="1"/>
    <col min="12804" max="12804" width="24.28515625" style="515" customWidth="1"/>
    <col min="12805" max="12805" width="8" style="515" customWidth="1"/>
    <col min="12806" max="12806" width="10.85546875" style="515" customWidth="1"/>
    <col min="12807" max="12807" width="11.7109375" style="515" bestFit="1" customWidth="1"/>
    <col min="12808" max="12808" width="12.7109375" style="515" bestFit="1" customWidth="1"/>
    <col min="12809" max="12809" width="10.7109375" style="515" customWidth="1"/>
    <col min="12810" max="13056" width="9.140625" style="515"/>
    <col min="13057" max="13057" width="5.85546875" style="515" customWidth="1"/>
    <col min="13058" max="13058" width="6.140625" style="515" customWidth="1"/>
    <col min="13059" max="13059" width="11.42578125" style="515" customWidth="1"/>
    <col min="13060" max="13060" width="24.28515625" style="515" customWidth="1"/>
    <col min="13061" max="13061" width="8" style="515" customWidth="1"/>
    <col min="13062" max="13062" width="10.85546875" style="515" customWidth="1"/>
    <col min="13063" max="13063" width="11.7109375" style="515" bestFit="1" customWidth="1"/>
    <col min="13064" max="13064" width="12.7109375" style="515" bestFit="1" customWidth="1"/>
    <col min="13065" max="13065" width="10.7109375" style="515" customWidth="1"/>
    <col min="13066" max="13312" width="9.140625" style="515"/>
    <col min="13313" max="13313" width="5.85546875" style="515" customWidth="1"/>
    <col min="13314" max="13314" width="6.140625" style="515" customWidth="1"/>
    <col min="13315" max="13315" width="11.42578125" style="515" customWidth="1"/>
    <col min="13316" max="13316" width="24.28515625" style="515" customWidth="1"/>
    <col min="13317" max="13317" width="8" style="515" customWidth="1"/>
    <col min="13318" max="13318" width="10.85546875" style="515" customWidth="1"/>
    <col min="13319" max="13319" width="11.7109375" style="515" bestFit="1" customWidth="1"/>
    <col min="13320" max="13320" width="12.7109375" style="515" bestFit="1" customWidth="1"/>
    <col min="13321" max="13321" width="10.7109375" style="515" customWidth="1"/>
    <col min="13322" max="13568" width="9.140625" style="515"/>
    <col min="13569" max="13569" width="5.85546875" style="515" customWidth="1"/>
    <col min="13570" max="13570" width="6.140625" style="515" customWidth="1"/>
    <col min="13571" max="13571" width="11.42578125" style="515" customWidth="1"/>
    <col min="13572" max="13572" width="24.28515625" style="515" customWidth="1"/>
    <col min="13573" max="13573" width="8" style="515" customWidth="1"/>
    <col min="13574" max="13574" width="10.85546875" style="515" customWidth="1"/>
    <col min="13575" max="13575" width="11.7109375" style="515" bestFit="1" customWidth="1"/>
    <col min="13576" max="13576" width="12.7109375" style="515" bestFit="1" customWidth="1"/>
    <col min="13577" max="13577" width="10.7109375" style="515" customWidth="1"/>
    <col min="13578" max="13824" width="9.140625" style="515"/>
    <col min="13825" max="13825" width="5.85546875" style="515" customWidth="1"/>
    <col min="13826" max="13826" width="6.140625" style="515" customWidth="1"/>
    <col min="13827" max="13827" width="11.42578125" style="515" customWidth="1"/>
    <col min="13828" max="13828" width="24.28515625" style="515" customWidth="1"/>
    <col min="13829" max="13829" width="8" style="515" customWidth="1"/>
    <col min="13830" max="13830" width="10.85546875" style="515" customWidth="1"/>
    <col min="13831" max="13831" width="11.7109375" style="515" bestFit="1" customWidth="1"/>
    <col min="13832" max="13832" width="12.7109375" style="515" bestFit="1" customWidth="1"/>
    <col min="13833" max="13833" width="10.7109375" style="515" customWidth="1"/>
    <col min="13834" max="14080" width="9.140625" style="515"/>
    <col min="14081" max="14081" width="5.85546875" style="515" customWidth="1"/>
    <col min="14082" max="14082" width="6.140625" style="515" customWidth="1"/>
    <col min="14083" max="14083" width="11.42578125" style="515" customWidth="1"/>
    <col min="14084" max="14084" width="24.28515625" style="515" customWidth="1"/>
    <col min="14085" max="14085" width="8" style="515" customWidth="1"/>
    <col min="14086" max="14086" width="10.85546875" style="515" customWidth="1"/>
    <col min="14087" max="14087" width="11.7109375" style="515" bestFit="1" customWidth="1"/>
    <col min="14088" max="14088" width="12.7109375" style="515" bestFit="1" customWidth="1"/>
    <col min="14089" max="14089" width="10.7109375" style="515" customWidth="1"/>
    <col min="14090" max="14336" width="9.140625" style="515"/>
    <col min="14337" max="14337" width="5.85546875" style="515" customWidth="1"/>
    <col min="14338" max="14338" width="6.140625" style="515" customWidth="1"/>
    <col min="14339" max="14339" width="11.42578125" style="515" customWidth="1"/>
    <col min="14340" max="14340" width="24.28515625" style="515" customWidth="1"/>
    <col min="14341" max="14341" width="8" style="515" customWidth="1"/>
    <col min="14342" max="14342" width="10.85546875" style="515" customWidth="1"/>
    <col min="14343" max="14343" width="11.7109375" style="515" bestFit="1" customWidth="1"/>
    <col min="14344" max="14344" width="12.7109375" style="515" bestFit="1" customWidth="1"/>
    <col min="14345" max="14345" width="10.7109375" style="515" customWidth="1"/>
    <col min="14346" max="14592" width="9.140625" style="515"/>
    <col min="14593" max="14593" width="5.85546875" style="515" customWidth="1"/>
    <col min="14594" max="14594" width="6.140625" style="515" customWidth="1"/>
    <col min="14595" max="14595" width="11.42578125" style="515" customWidth="1"/>
    <col min="14596" max="14596" width="24.28515625" style="515" customWidth="1"/>
    <col min="14597" max="14597" width="8" style="515" customWidth="1"/>
    <col min="14598" max="14598" width="10.85546875" style="515" customWidth="1"/>
    <col min="14599" max="14599" width="11.7109375" style="515" bestFit="1" customWidth="1"/>
    <col min="14600" max="14600" width="12.7109375" style="515" bestFit="1" customWidth="1"/>
    <col min="14601" max="14601" width="10.7109375" style="515" customWidth="1"/>
    <col min="14602" max="14848" width="9.140625" style="515"/>
    <col min="14849" max="14849" width="5.85546875" style="515" customWidth="1"/>
    <col min="14850" max="14850" width="6.140625" style="515" customWidth="1"/>
    <col min="14851" max="14851" width="11.42578125" style="515" customWidth="1"/>
    <col min="14852" max="14852" width="24.28515625" style="515" customWidth="1"/>
    <col min="14853" max="14853" width="8" style="515" customWidth="1"/>
    <col min="14854" max="14854" width="10.85546875" style="515" customWidth="1"/>
    <col min="14855" max="14855" width="11.7109375" style="515" bestFit="1" customWidth="1"/>
    <col min="14856" max="14856" width="12.7109375" style="515" bestFit="1" customWidth="1"/>
    <col min="14857" max="14857" width="10.7109375" style="515" customWidth="1"/>
    <col min="14858" max="15104" width="9.140625" style="515"/>
    <col min="15105" max="15105" width="5.85546875" style="515" customWidth="1"/>
    <col min="15106" max="15106" width="6.140625" style="515" customWidth="1"/>
    <col min="15107" max="15107" width="11.42578125" style="515" customWidth="1"/>
    <col min="15108" max="15108" width="24.28515625" style="515" customWidth="1"/>
    <col min="15109" max="15109" width="8" style="515" customWidth="1"/>
    <col min="15110" max="15110" width="10.85546875" style="515" customWidth="1"/>
    <col min="15111" max="15111" width="11.7109375" style="515" bestFit="1" customWidth="1"/>
    <col min="15112" max="15112" width="12.7109375" style="515" bestFit="1" customWidth="1"/>
    <col min="15113" max="15113" width="10.7109375" style="515" customWidth="1"/>
    <col min="15114" max="15360" width="9.140625" style="515"/>
    <col min="15361" max="15361" width="5.85546875" style="515" customWidth="1"/>
    <col min="15362" max="15362" width="6.140625" style="515" customWidth="1"/>
    <col min="15363" max="15363" width="11.42578125" style="515" customWidth="1"/>
    <col min="15364" max="15364" width="24.28515625" style="515" customWidth="1"/>
    <col min="15365" max="15365" width="8" style="515" customWidth="1"/>
    <col min="15366" max="15366" width="10.85546875" style="515" customWidth="1"/>
    <col min="15367" max="15367" width="11.7109375" style="515" bestFit="1" customWidth="1"/>
    <col min="15368" max="15368" width="12.7109375" style="515" bestFit="1" customWidth="1"/>
    <col min="15369" max="15369" width="10.7109375" style="515" customWidth="1"/>
    <col min="15370" max="15616" width="9.140625" style="515"/>
    <col min="15617" max="15617" width="5.85546875" style="515" customWidth="1"/>
    <col min="15618" max="15618" width="6.140625" style="515" customWidth="1"/>
    <col min="15619" max="15619" width="11.42578125" style="515" customWidth="1"/>
    <col min="15620" max="15620" width="24.28515625" style="515" customWidth="1"/>
    <col min="15621" max="15621" width="8" style="515" customWidth="1"/>
    <col min="15622" max="15622" width="10.85546875" style="515" customWidth="1"/>
    <col min="15623" max="15623" width="11.7109375" style="515" bestFit="1" customWidth="1"/>
    <col min="15624" max="15624" width="12.7109375" style="515" bestFit="1" customWidth="1"/>
    <col min="15625" max="15625" width="10.7109375" style="515" customWidth="1"/>
    <col min="15626" max="15872" width="9.140625" style="515"/>
    <col min="15873" max="15873" width="5.85546875" style="515" customWidth="1"/>
    <col min="15874" max="15874" width="6.140625" style="515" customWidth="1"/>
    <col min="15875" max="15875" width="11.42578125" style="515" customWidth="1"/>
    <col min="15876" max="15876" width="24.28515625" style="515" customWidth="1"/>
    <col min="15877" max="15877" width="8" style="515" customWidth="1"/>
    <col min="15878" max="15878" width="10.85546875" style="515" customWidth="1"/>
    <col min="15879" max="15879" width="11.7109375" style="515" bestFit="1" customWidth="1"/>
    <col min="15880" max="15880" width="12.7109375" style="515" bestFit="1" customWidth="1"/>
    <col min="15881" max="15881" width="10.7109375" style="515" customWidth="1"/>
    <col min="15882" max="16128" width="9.140625" style="515"/>
    <col min="16129" max="16129" width="5.85546875" style="515" customWidth="1"/>
    <col min="16130" max="16130" width="6.140625" style="515" customWidth="1"/>
    <col min="16131" max="16131" width="11.42578125" style="515" customWidth="1"/>
    <col min="16132" max="16132" width="24.28515625" style="515" customWidth="1"/>
    <col min="16133" max="16133" width="8" style="515" customWidth="1"/>
    <col min="16134" max="16134" width="10.85546875" style="515" customWidth="1"/>
    <col min="16135" max="16135" width="11.7109375" style="515" bestFit="1" customWidth="1"/>
    <col min="16136" max="16136" width="12.7109375" style="515" bestFit="1" customWidth="1"/>
    <col min="16137" max="16137" width="10.7109375" style="515" customWidth="1"/>
    <col min="16138" max="16384" width="9.140625" style="515"/>
  </cols>
  <sheetData>
    <row r="1" spans="1:57" x14ac:dyDescent="0.2">
      <c r="A1" s="507" t="s">
        <v>664</v>
      </c>
      <c r="B1" s="508"/>
      <c r="C1" s="509" t="s">
        <v>665</v>
      </c>
      <c r="D1" s="510"/>
      <c r="E1" s="511"/>
      <c r="F1" s="510"/>
      <c r="G1" s="512"/>
      <c r="H1" s="513"/>
      <c r="I1" s="514"/>
    </row>
    <row r="2" spans="1:57" ht="13.5" thickBot="1" x14ac:dyDescent="0.25">
      <c r="A2" s="516" t="s">
        <v>666</v>
      </c>
      <c r="B2" s="517"/>
      <c r="C2" s="518" t="s">
        <v>667</v>
      </c>
      <c r="D2" s="519"/>
      <c r="E2" s="520"/>
      <c r="F2" s="519"/>
      <c r="G2" s="788"/>
      <c r="H2" s="788"/>
      <c r="I2" s="789"/>
    </row>
    <row r="4" spans="1:57" ht="18" x14ac:dyDescent="0.25">
      <c r="A4" s="790" t="s">
        <v>668</v>
      </c>
      <c r="B4" s="790"/>
      <c r="C4" s="790"/>
      <c r="D4" s="790"/>
      <c r="E4" s="790"/>
      <c r="F4" s="790"/>
      <c r="G4" s="790"/>
      <c r="H4" s="790"/>
      <c r="I4" s="790"/>
    </row>
    <row r="6" spans="1:57" ht="13.5" thickBot="1" x14ac:dyDescent="0.25">
      <c r="A6" s="521"/>
      <c r="B6" s="522" t="s">
        <v>669</v>
      </c>
      <c r="C6" s="522"/>
      <c r="D6" s="523"/>
      <c r="E6" s="524" t="s">
        <v>21</v>
      </c>
      <c r="F6" s="525" t="s">
        <v>22</v>
      </c>
      <c r="G6" s="525" t="s">
        <v>27</v>
      </c>
      <c r="H6" s="525" t="s">
        <v>28</v>
      </c>
      <c r="I6" s="526" t="s">
        <v>670</v>
      </c>
    </row>
    <row r="7" spans="1:57" x14ac:dyDescent="0.2">
      <c r="A7" s="527"/>
      <c r="B7" s="528"/>
      <c r="C7" s="528"/>
      <c r="D7" s="529"/>
      <c r="E7" s="530"/>
      <c r="F7" s="531"/>
      <c r="G7" s="531"/>
      <c r="H7" s="531"/>
      <c r="I7" s="532"/>
    </row>
    <row r="8" spans="1:57" x14ac:dyDescent="0.2">
      <c r="A8" s="527"/>
      <c r="B8" s="528"/>
      <c r="C8" s="528"/>
      <c r="D8" s="529"/>
      <c r="E8" s="530"/>
      <c r="F8" s="531"/>
      <c r="G8" s="531"/>
      <c r="H8" s="531"/>
      <c r="I8" s="532"/>
    </row>
    <row r="9" spans="1:57" x14ac:dyDescent="0.2">
      <c r="A9" s="533" t="s">
        <v>671</v>
      </c>
      <c r="B9" s="534" t="s">
        <v>672</v>
      </c>
      <c r="C9" s="534"/>
      <c r="D9" s="529"/>
      <c r="E9" s="530"/>
      <c r="F9" s="531"/>
      <c r="G9" s="535">
        <f>'10-3'!E62</f>
        <v>0</v>
      </c>
      <c r="H9" s="535">
        <f>'10-3'!E104</f>
        <v>0</v>
      </c>
      <c r="I9" s="532"/>
    </row>
    <row r="10" spans="1:57" x14ac:dyDescent="0.2">
      <c r="A10" s="527"/>
      <c r="B10" s="528"/>
      <c r="C10" s="528"/>
      <c r="D10" s="529"/>
      <c r="E10" s="530"/>
      <c r="F10" s="531"/>
      <c r="G10" s="531"/>
      <c r="H10" s="531"/>
      <c r="I10" s="532"/>
    </row>
    <row r="11" spans="1:57" ht="13.5" thickBot="1" x14ac:dyDescent="0.25">
      <c r="A11" s="536"/>
      <c r="B11" s="537"/>
      <c r="D11" s="538"/>
      <c r="E11" s="539"/>
      <c r="F11" s="540"/>
      <c r="G11" s="540"/>
      <c r="H11" s="540"/>
      <c r="I11" s="541"/>
    </row>
    <row r="12" spans="1:57" s="528" customFormat="1" ht="13.5" thickBot="1" x14ac:dyDescent="0.25">
      <c r="A12" s="542"/>
      <c r="B12" s="522" t="s">
        <v>673</v>
      </c>
      <c r="C12" s="522"/>
      <c r="D12" s="543"/>
      <c r="E12" s="544"/>
      <c r="F12" s="545">
        <f>SUM(F9:F11)</f>
        <v>0</v>
      </c>
      <c r="G12" s="545">
        <f>SUM(G9:G11)</f>
        <v>0</v>
      </c>
      <c r="H12" s="545">
        <f>SUM(H9:H11)</f>
        <v>0</v>
      </c>
      <c r="I12" s="546"/>
    </row>
    <row r="14" spans="1:57" ht="18" x14ac:dyDescent="0.25">
      <c r="A14" s="783" t="s">
        <v>674</v>
      </c>
      <c r="B14" s="783"/>
      <c r="C14" s="783"/>
      <c r="D14" s="783"/>
      <c r="E14" s="783"/>
      <c r="F14" s="783"/>
      <c r="G14" s="783"/>
      <c r="H14" s="783"/>
      <c r="I14" s="783"/>
      <c r="BA14" s="547"/>
      <c r="BB14" s="547"/>
      <c r="BC14" s="547"/>
      <c r="BD14" s="547"/>
      <c r="BE14" s="547"/>
    </row>
    <row r="16" spans="1:57" x14ac:dyDescent="0.2">
      <c r="A16" s="548" t="s">
        <v>675</v>
      </c>
      <c r="B16" s="549"/>
      <c r="C16" s="549"/>
      <c r="D16" s="550"/>
      <c r="E16" s="551" t="s">
        <v>676</v>
      </c>
      <c r="F16" s="552" t="s">
        <v>0</v>
      </c>
      <c r="G16" s="553" t="s">
        <v>390</v>
      </c>
      <c r="H16" s="554"/>
      <c r="I16" s="555" t="s">
        <v>676</v>
      </c>
    </row>
    <row r="17" spans="1:53" x14ac:dyDescent="0.2">
      <c r="A17" s="556" t="s">
        <v>677</v>
      </c>
      <c r="B17" s="557"/>
      <c r="C17" s="557"/>
      <c r="D17" s="558"/>
      <c r="E17" s="559">
        <v>0</v>
      </c>
      <c r="F17" s="560">
        <v>4</v>
      </c>
      <c r="G17" s="561">
        <f>$G$9</f>
        <v>0</v>
      </c>
      <c r="H17" s="562"/>
      <c r="I17" s="563">
        <f t="shared" ref="I17:I22" si="0">E17+F17*G17/100</f>
        <v>0</v>
      </c>
    </row>
    <row r="18" spans="1:53" x14ac:dyDescent="0.2">
      <c r="A18" s="556" t="s">
        <v>678</v>
      </c>
      <c r="B18" s="557"/>
      <c r="C18" s="557"/>
      <c r="D18" s="558"/>
      <c r="E18" s="559">
        <v>0</v>
      </c>
      <c r="F18" s="560">
        <v>4</v>
      </c>
      <c r="G18" s="561">
        <f>SUM('10-3'!E58:E60)</f>
        <v>0</v>
      </c>
      <c r="H18" s="562"/>
      <c r="I18" s="563">
        <f t="shared" si="0"/>
        <v>0</v>
      </c>
    </row>
    <row r="19" spans="1:53" x14ac:dyDescent="0.2">
      <c r="A19" s="556" t="s">
        <v>679</v>
      </c>
      <c r="B19" s="557"/>
      <c r="C19" s="557"/>
      <c r="D19" s="558"/>
      <c r="E19" s="559">
        <v>0</v>
      </c>
      <c r="F19" s="560">
        <v>3</v>
      </c>
      <c r="G19" s="561">
        <f>SUM('10-3'!E15:E53)</f>
        <v>0</v>
      </c>
      <c r="H19" s="562"/>
      <c r="I19" s="563">
        <f t="shared" si="0"/>
        <v>0</v>
      </c>
    </row>
    <row r="20" spans="1:53" x14ac:dyDescent="0.2">
      <c r="A20" s="556" t="s">
        <v>680</v>
      </c>
      <c r="B20" s="557"/>
      <c r="C20" s="557"/>
      <c r="D20" s="558"/>
      <c r="E20" s="559">
        <v>0</v>
      </c>
      <c r="F20" s="560">
        <v>5</v>
      </c>
      <c r="G20" s="561">
        <f>SUM(H12,G19,I19)</f>
        <v>0</v>
      </c>
      <c r="H20" s="562"/>
      <c r="I20" s="563">
        <f t="shared" si="0"/>
        <v>0</v>
      </c>
    </row>
    <row r="21" spans="1:53" x14ac:dyDescent="0.2">
      <c r="A21" s="556"/>
      <c r="B21" s="557"/>
      <c r="C21" s="557"/>
      <c r="D21" s="558"/>
      <c r="E21" s="559">
        <v>0</v>
      </c>
      <c r="F21" s="560">
        <v>0</v>
      </c>
      <c r="G21" s="561"/>
      <c r="H21" s="562"/>
      <c r="I21" s="563">
        <f t="shared" si="0"/>
        <v>0</v>
      </c>
    </row>
    <row r="22" spans="1:53" ht="13.5" thickBot="1" x14ac:dyDescent="0.25">
      <c r="A22" s="564"/>
      <c r="D22" s="565"/>
      <c r="E22" s="566"/>
      <c r="F22" s="567"/>
      <c r="G22" s="568">
        <f>CHOOSE(BA22+1,HSV+PSV,HSV+PSV+Mont,HSV+PSV+Dodavka+Mont,HSV,PSV,Mont,Dodavka,Mont+Dodavka,0)</f>
        <v>0</v>
      </c>
      <c r="H22" s="569"/>
      <c r="I22" s="570">
        <f t="shared" si="0"/>
        <v>0</v>
      </c>
      <c r="BA22" s="515">
        <v>8</v>
      </c>
    </row>
    <row r="23" spans="1:53" ht="13.5" thickBot="1" x14ac:dyDescent="0.25">
      <c r="A23" s="571"/>
      <c r="B23" s="572" t="s">
        <v>681</v>
      </c>
      <c r="C23" s="573"/>
      <c r="D23" s="574"/>
      <c r="E23" s="575"/>
      <c r="F23" s="576"/>
      <c r="G23" s="576"/>
      <c r="H23" s="791">
        <f>SUM(I17:I21)</f>
        <v>0</v>
      </c>
      <c r="I23" s="792"/>
    </row>
  </sheetData>
  <mergeCells count="4">
    <mergeCell ref="G2:I2"/>
    <mergeCell ref="A4:I4"/>
    <mergeCell ref="A14:I14"/>
    <mergeCell ref="H23:I23"/>
  </mergeCells>
  <pageMargins left="0.7" right="0.7" top="0.78740157499999996" bottom="0.78740157499999996" header="0.3" footer="0.3"/>
  <pageSetup paperSize="9" scale="85"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J104"/>
  <sheetViews>
    <sheetView topLeftCell="A27" zoomScaleNormal="100" workbookViewId="0">
      <selection activeCell="D103" sqref="D103"/>
    </sheetView>
  </sheetViews>
  <sheetFormatPr defaultColWidth="0" defaultRowHeight="12.75" x14ac:dyDescent="0.2"/>
  <cols>
    <col min="1" max="1" width="46.42578125" style="444" customWidth="1"/>
    <col min="2" max="2" width="7.5703125" style="444" customWidth="1"/>
    <col min="3" max="3" width="4.140625" style="444" customWidth="1"/>
    <col min="4" max="4" width="9.85546875" style="445" customWidth="1"/>
    <col min="5" max="5" width="15.5703125" style="445" customWidth="1"/>
    <col min="6" max="6" width="15.5703125" style="446" customWidth="1"/>
    <col min="7" max="244" width="12.42578125" style="444" customWidth="1"/>
    <col min="245" max="16384" width="0" style="444" hidden="1"/>
  </cols>
  <sheetData>
    <row r="1" spans="1:244" x14ac:dyDescent="0.2">
      <c r="A1" s="443" t="s">
        <v>589</v>
      </c>
      <c r="B1" s="443"/>
    </row>
    <row r="2" spans="1:244" x14ac:dyDescent="0.2">
      <c r="A2" s="443" t="s">
        <v>590</v>
      </c>
      <c r="B2" s="443"/>
    </row>
    <row r="3" spans="1:244" x14ac:dyDescent="0.2">
      <c r="A3" s="447" t="s">
        <v>591</v>
      </c>
      <c r="B3" s="443"/>
    </row>
    <row r="4" spans="1:244" x14ac:dyDescent="0.2">
      <c r="A4" s="443" t="s">
        <v>592</v>
      </c>
      <c r="B4" s="443"/>
    </row>
    <row r="5" spans="1:244" x14ac:dyDescent="0.2">
      <c r="A5" s="443"/>
      <c r="B5" s="443"/>
    </row>
    <row r="6" spans="1:244" ht="15.75" x14ac:dyDescent="0.25">
      <c r="A6" s="448" t="s">
        <v>593</v>
      </c>
      <c r="B6" s="443"/>
    </row>
    <row r="7" spans="1:244" x14ac:dyDescent="0.2">
      <c r="A7" s="443"/>
      <c r="B7" s="443"/>
    </row>
    <row r="8" spans="1:244" s="452" customFormat="1" ht="11.25" x14ac:dyDescent="0.2">
      <c r="A8" s="449" t="s">
        <v>594</v>
      </c>
      <c r="B8" s="450" t="s">
        <v>411</v>
      </c>
      <c r="C8" s="449" t="s">
        <v>595</v>
      </c>
      <c r="D8" s="451" t="s">
        <v>375</v>
      </c>
      <c r="E8" s="451" t="s">
        <v>26</v>
      </c>
      <c r="F8" s="450"/>
    </row>
    <row r="10" spans="1:244" x14ac:dyDescent="0.2">
      <c r="A10" s="453" t="s">
        <v>596</v>
      </c>
    </row>
    <row r="11" spans="1:244" x14ac:dyDescent="0.2">
      <c r="G11" s="454"/>
    </row>
    <row r="12" spans="1:244" s="446" customFormat="1" x14ac:dyDescent="0.2">
      <c r="A12" s="453" t="s">
        <v>597</v>
      </c>
      <c r="B12" s="444"/>
      <c r="C12" s="444"/>
      <c r="D12" s="445"/>
      <c r="E12" s="445"/>
      <c r="G12" s="444"/>
      <c r="H12" s="444"/>
      <c r="I12" s="444"/>
      <c r="J12" s="444"/>
      <c r="K12" s="444"/>
      <c r="L12" s="444"/>
      <c r="M12" s="444"/>
      <c r="N12" s="444"/>
      <c r="O12" s="444"/>
      <c r="P12" s="444"/>
      <c r="Q12" s="444"/>
      <c r="R12" s="444"/>
      <c r="S12" s="444"/>
      <c r="T12" s="444"/>
      <c r="U12" s="444"/>
      <c r="V12" s="444"/>
      <c r="W12" s="444"/>
      <c r="X12" s="444"/>
      <c r="Y12" s="444"/>
      <c r="Z12" s="444"/>
      <c r="AA12" s="444"/>
      <c r="AB12" s="444"/>
      <c r="AC12" s="444"/>
      <c r="AD12" s="444"/>
      <c r="AE12" s="444"/>
      <c r="AF12" s="444"/>
      <c r="AG12" s="444"/>
      <c r="AH12" s="444"/>
      <c r="AI12" s="444"/>
      <c r="AJ12" s="444"/>
      <c r="AK12" s="444"/>
      <c r="AL12" s="444"/>
      <c r="AM12" s="444"/>
      <c r="AN12" s="444"/>
      <c r="AO12" s="444"/>
      <c r="AP12" s="444"/>
      <c r="AQ12" s="444"/>
      <c r="AR12" s="444"/>
      <c r="AS12" s="444"/>
      <c r="AT12" s="444"/>
      <c r="AU12" s="444"/>
      <c r="AV12" s="444"/>
      <c r="AW12" s="444"/>
      <c r="AX12" s="444"/>
      <c r="AY12" s="444"/>
      <c r="AZ12" s="444"/>
      <c r="BA12" s="444"/>
      <c r="BB12" s="444"/>
      <c r="BC12" s="444"/>
      <c r="BD12" s="444"/>
      <c r="BE12" s="444"/>
      <c r="BF12" s="444"/>
      <c r="BG12" s="444"/>
      <c r="BH12" s="444"/>
      <c r="BI12" s="444"/>
      <c r="BJ12" s="444"/>
      <c r="BK12" s="444"/>
      <c r="BL12" s="444"/>
      <c r="BM12" s="444"/>
      <c r="BN12" s="444"/>
      <c r="BO12" s="444"/>
      <c r="BP12" s="444"/>
      <c r="BQ12" s="444"/>
      <c r="BR12" s="444"/>
      <c r="BS12" s="444"/>
      <c r="BT12" s="444"/>
      <c r="BU12" s="444"/>
      <c r="BV12" s="444"/>
      <c r="BW12" s="444"/>
      <c r="BX12" s="444"/>
      <c r="BY12" s="444"/>
      <c r="BZ12" s="444"/>
      <c r="CA12" s="444"/>
      <c r="CB12" s="444"/>
      <c r="CC12" s="444"/>
      <c r="CD12" s="444"/>
      <c r="CE12" s="444"/>
      <c r="CF12" s="444"/>
      <c r="CG12" s="444"/>
      <c r="CH12" s="444"/>
      <c r="CI12" s="444"/>
      <c r="CJ12" s="444"/>
      <c r="CK12" s="444"/>
      <c r="CL12" s="444"/>
      <c r="CM12" s="444"/>
      <c r="CN12" s="444"/>
      <c r="CO12" s="444"/>
      <c r="CP12" s="444"/>
      <c r="CQ12" s="444"/>
      <c r="CR12" s="444"/>
      <c r="CS12" s="444"/>
      <c r="CT12" s="444"/>
      <c r="CU12" s="444"/>
      <c r="CV12" s="444"/>
      <c r="CW12" s="444"/>
      <c r="CX12" s="444"/>
      <c r="CY12" s="444"/>
      <c r="CZ12" s="444"/>
      <c r="DA12" s="444"/>
      <c r="DB12" s="444"/>
      <c r="DC12" s="444"/>
      <c r="DD12" s="444"/>
      <c r="DE12" s="444"/>
      <c r="DF12" s="444"/>
      <c r="DG12" s="444"/>
      <c r="DH12" s="444"/>
      <c r="DI12" s="444"/>
      <c r="DJ12" s="444"/>
      <c r="DK12" s="444"/>
      <c r="DL12" s="444"/>
      <c r="DM12" s="444"/>
      <c r="DN12" s="444"/>
      <c r="DO12" s="444"/>
      <c r="DP12" s="444"/>
      <c r="DQ12" s="444"/>
      <c r="DR12" s="444"/>
      <c r="DS12" s="444"/>
      <c r="DT12" s="444"/>
      <c r="DU12" s="444"/>
      <c r="DV12" s="444"/>
      <c r="DW12" s="444"/>
      <c r="DX12" s="444"/>
      <c r="DY12" s="444"/>
      <c r="DZ12" s="444"/>
      <c r="EA12" s="444"/>
      <c r="EB12" s="444"/>
      <c r="EC12" s="444"/>
      <c r="ED12" s="444"/>
      <c r="EE12" s="444"/>
      <c r="EF12" s="444"/>
      <c r="EG12" s="444"/>
      <c r="EH12" s="444"/>
      <c r="EI12" s="444"/>
      <c r="EJ12" s="444"/>
      <c r="EK12" s="444"/>
      <c r="EL12" s="444"/>
      <c r="EM12" s="444"/>
      <c r="EN12" s="444"/>
      <c r="EO12" s="444"/>
      <c r="EP12" s="444"/>
      <c r="EQ12" s="444"/>
      <c r="ER12" s="444"/>
      <c r="ES12" s="444"/>
      <c r="ET12" s="444"/>
      <c r="EU12" s="444"/>
      <c r="EV12" s="444"/>
      <c r="EW12" s="444"/>
      <c r="EX12" s="444"/>
      <c r="EY12" s="444"/>
      <c r="EZ12" s="444"/>
      <c r="FA12" s="444"/>
      <c r="FB12" s="444"/>
      <c r="FC12" s="444"/>
      <c r="FD12" s="444"/>
      <c r="FE12" s="444"/>
      <c r="FF12" s="444"/>
      <c r="FG12" s="444"/>
      <c r="FH12" s="444"/>
      <c r="FI12" s="444"/>
      <c r="FJ12" s="444"/>
      <c r="FK12" s="444"/>
      <c r="FL12" s="444"/>
      <c r="FM12" s="444"/>
      <c r="FN12" s="444"/>
      <c r="FO12" s="444"/>
      <c r="FP12" s="444"/>
      <c r="FQ12" s="444"/>
      <c r="FR12" s="444"/>
      <c r="FS12" s="444"/>
      <c r="FT12" s="444"/>
      <c r="FU12" s="444"/>
      <c r="FV12" s="444"/>
      <c r="FW12" s="444"/>
      <c r="FX12" s="444"/>
      <c r="FY12" s="444"/>
      <c r="FZ12" s="444"/>
      <c r="GA12" s="444"/>
      <c r="GB12" s="444"/>
      <c r="GC12" s="444"/>
      <c r="GD12" s="444"/>
      <c r="GE12" s="444"/>
      <c r="GF12" s="444"/>
      <c r="GG12" s="444"/>
      <c r="GH12" s="444"/>
      <c r="GI12" s="444"/>
      <c r="GJ12" s="444"/>
      <c r="GK12" s="444"/>
      <c r="GL12" s="444"/>
      <c r="GM12" s="444"/>
      <c r="GN12" s="444"/>
      <c r="GO12" s="444"/>
      <c r="GP12" s="444"/>
      <c r="GQ12" s="444"/>
      <c r="GR12" s="444"/>
      <c r="GS12" s="444"/>
      <c r="GT12" s="444"/>
      <c r="GU12" s="444"/>
      <c r="GV12" s="444"/>
      <c r="GW12" s="444"/>
      <c r="GX12" s="444"/>
      <c r="GY12" s="444"/>
      <c r="GZ12" s="444"/>
      <c r="HA12" s="444"/>
      <c r="HB12" s="444"/>
      <c r="HC12" s="444"/>
      <c r="HD12" s="444"/>
      <c r="HE12" s="444"/>
      <c r="HF12" s="444"/>
      <c r="HG12" s="444"/>
      <c r="HH12" s="444"/>
      <c r="HI12" s="444"/>
      <c r="HJ12" s="444"/>
      <c r="HK12" s="444"/>
      <c r="HL12" s="444"/>
      <c r="HM12" s="444"/>
      <c r="HN12" s="444"/>
      <c r="HO12" s="444"/>
      <c r="HP12" s="444"/>
      <c r="HQ12" s="444"/>
      <c r="HR12" s="444"/>
      <c r="HS12" s="444"/>
      <c r="HT12" s="444"/>
      <c r="HU12" s="444"/>
      <c r="HV12" s="444"/>
      <c r="HW12" s="444"/>
      <c r="HX12" s="444"/>
      <c r="HY12" s="444"/>
      <c r="HZ12" s="444"/>
      <c r="IA12" s="444"/>
      <c r="IB12" s="444"/>
      <c r="IC12" s="444"/>
      <c r="ID12" s="444"/>
      <c r="IE12" s="444"/>
      <c r="IF12" s="444"/>
      <c r="IG12" s="444"/>
      <c r="IH12" s="444"/>
      <c r="II12" s="444"/>
      <c r="IJ12" s="444"/>
    </row>
    <row r="13" spans="1:244" s="446" customFormat="1" x14ac:dyDescent="0.2">
      <c r="A13" s="453" t="s">
        <v>598</v>
      </c>
      <c r="B13" s="444"/>
      <c r="C13" s="444"/>
      <c r="D13" s="445"/>
      <c r="E13" s="445"/>
      <c r="G13" s="444"/>
      <c r="H13" s="444"/>
      <c r="I13" s="444"/>
      <c r="J13" s="444"/>
      <c r="K13" s="444"/>
      <c r="L13" s="444"/>
      <c r="M13" s="444"/>
      <c r="N13" s="444"/>
      <c r="O13" s="444"/>
      <c r="P13" s="444"/>
      <c r="Q13" s="444"/>
      <c r="R13" s="444"/>
      <c r="S13" s="444"/>
      <c r="T13" s="444"/>
      <c r="U13" s="444"/>
      <c r="V13" s="444"/>
      <c r="W13" s="444"/>
      <c r="X13" s="444"/>
      <c r="Y13" s="444"/>
      <c r="Z13" s="444"/>
      <c r="AA13" s="444"/>
      <c r="AB13" s="444"/>
      <c r="AC13" s="444"/>
      <c r="AD13" s="444"/>
      <c r="AE13" s="444"/>
      <c r="AF13" s="444"/>
      <c r="AG13" s="444"/>
      <c r="AH13" s="444"/>
      <c r="AI13" s="444"/>
      <c r="AJ13" s="444"/>
      <c r="AK13" s="444"/>
      <c r="AL13" s="444"/>
      <c r="AM13" s="444"/>
      <c r="AN13" s="444"/>
      <c r="AO13" s="444"/>
      <c r="AP13" s="444"/>
      <c r="AQ13" s="444"/>
      <c r="AR13" s="444"/>
      <c r="AS13" s="444"/>
      <c r="AT13" s="444"/>
      <c r="AU13" s="444"/>
      <c r="AV13" s="444"/>
      <c r="AW13" s="444"/>
      <c r="AX13" s="444"/>
      <c r="AY13" s="444"/>
      <c r="AZ13" s="444"/>
      <c r="BA13" s="444"/>
      <c r="BB13" s="444"/>
      <c r="BC13" s="444"/>
      <c r="BD13" s="444"/>
      <c r="BE13" s="444"/>
      <c r="BF13" s="444"/>
      <c r="BG13" s="444"/>
      <c r="BH13" s="444"/>
      <c r="BI13" s="444"/>
      <c r="BJ13" s="444"/>
      <c r="BK13" s="444"/>
      <c r="BL13" s="444"/>
      <c r="BM13" s="444"/>
      <c r="BN13" s="444"/>
      <c r="BO13" s="444"/>
      <c r="BP13" s="444"/>
      <c r="BQ13" s="444"/>
      <c r="BR13" s="444"/>
      <c r="BS13" s="444"/>
      <c r="BT13" s="444"/>
      <c r="BU13" s="444"/>
      <c r="BV13" s="444"/>
      <c r="BW13" s="444"/>
      <c r="BX13" s="444"/>
      <c r="BY13" s="444"/>
      <c r="BZ13" s="444"/>
      <c r="CA13" s="444"/>
      <c r="CB13" s="444"/>
      <c r="CC13" s="444"/>
      <c r="CD13" s="444"/>
      <c r="CE13" s="444"/>
      <c r="CF13" s="444"/>
      <c r="CG13" s="444"/>
      <c r="CH13" s="444"/>
      <c r="CI13" s="444"/>
      <c r="CJ13" s="444"/>
      <c r="CK13" s="444"/>
      <c r="CL13" s="444"/>
      <c r="CM13" s="444"/>
      <c r="CN13" s="444"/>
      <c r="CO13" s="444"/>
      <c r="CP13" s="444"/>
      <c r="CQ13" s="444"/>
      <c r="CR13" s="444"/>
      <c r="CS13" s="444"/>
      <c r="CT13" s="444"/>
      <c r="CU13" s="444"/>
      <c r="CV13" s="444"/>
      <c r="CW13" s="444"/>
      <c r="CX13" s="444"/>
      <c r="CY13" s="444"/>
      <c r="CZ13" s="444"/>
      <c r="DA13" s="444"/>
      <c r="DB13" s="444"/>
      <c r="DC13" s="444"/>
      <c r="DD13" s="444"/>
      <c r="DE13" s="444"/>
      <c r="DF13" s="444"/>
      <c r="DG13" s="444"/>
      <c r="DH13" s="444"/>
      <c r="DI13" s="444"/>
      <c r="DJ13" s="444"/>
      <c r="DK13" s="444"/>
      <c r="DL13" s="444"/>
      <c r="DM13" s="444"/>
      <c r="DN13" s="444"/>
      <c r="DO13" s="444"/>
      <c r="DP13" s="444"/>
      <c r="DQ13" s="444"/>
      <c r="DR13" s="444"/>
      <c r="DS13" s="444"/>
      <c r="DT13" s="444"/>
      <c r="DU13" s="444"/>
      <c r="DV13" s="444"/>
      <c r="DW13" s="444"/>
      <c r="DX13" s="444"/>
      <c r="DY13" s="444"/>
      <c r="DZ13" s="444"/>
      <c r="EA13" s="444"/>
      <c r="EB13" s="444"/>
      <c r="EC13" s="444"/>
      <c r="ED13" s="444"/>
      <c r="EE13" s="444"/>
      <c r="EF13" s="444"/>
      <c r="EG13" s="444"/>
      <c r="EH13" s="444"/>
      <c r="EI13" s="444"/>
      <c r="EJ13" s="444"/>
      <c r="EK13" s="444"/>
      <c r="EL13" s="444"/>
      <c r="EM13" s="444"/>
      <c r="EN13" s="444"/>
      <c r="EO13" s="444"/>
      <c r="EP13" s="444"/>
      <c r="EQ13" s="444"/>
      <c r="ER13" s="444"/>
      <c r="ES13" s="444"/>
      <c r="ET13" s="444"/>
      <c r="EU13" s="444"/>
      <c r="EV13" s="444"/>
      <c r="EW13" s="444"/>
      <c r="EX13" s="444"/>
      <c r="EY13" s="444"/>
      <c r="EZ13" s="444"/>
      <c r="FA13" s="444"/>
      <c r="FB13" s="444"/>
      <c r="FC13" s="444"/>
      <c r="FD13" s="444"/>
      <c r="FE13" s="444"/>
      <c r="FF13" s="444"/>
      <c r="FG13" s="444"/>
      <c r="FH13" s="444"/>
      <c r="FI13" s="444"/>
      <c r="FJ13" s="444"/>
      <c r="FK13" s="444"/>
      <c r="FL13" s="444"/>
      <c r="FM13" s="444"/>
      <c r="FN13" s="444"/>
      <c r="FO13" s="444"/>
      <c r="FP13" s="444"/>
      <c r="FQ13" s="444"/>
      <c r="FR13" s="444"/>
      <c r="FS13" s="444"/>
      <c r="FT13" s="444"/>
      <c r="FU13" s="444"/>
      <c r="FV13" s="444"/>
      <c r="FW13" s="444"/>
      <c r="FX13" s="444"/>
      <c r="FY13" s="444"/>
      <c r="FZ13" s="444"/>
      <c r="GA13" s="444"/>
      <c r="GB13" s="444"/>
      <c r="GC13" s="444"/>
      <c r="GD13" s="444"/>
      <c r="GE13" s="444"/>
      <c r="GF13" s="444"/>
      <c r="GG13" s="444"/>
      <c r="GH13" s="444"/>
      <c r="GI13" s="444"/>
      <c r="GJ13" s="444"/>
      <c r="GK13" s="444"/>
      <c r="GL13" s="444"/>
      <c r="GM13" s="444"/>
      <c r="GN13" s="444"/>
      <c r="GO13" s="444"/>
      <c r="GP13" s="444"/>
      <c r="GQ13" s="444"/>
      <c r="GR13" s="444"/>
      <c r="GS13" s="444"/>
      <c r="GT13" s="444"/>
      <c r="GU13" s="444"/>
      <c r="GV13" s="444"/>
      <c r="GW13" s="444"/>
      <c r="GX13" s="444"/>
      <c r="GY13" s="444"/>
      <c r="GZ13" s="444"/>
      <c r="HA13" s="444"/>
      <c r="HB13" s="444"/>
      <c r="HC13" s="444"/>
      <c r="HD13" s="444"/>
      <c r="HE13" s="444"/>
      <c r="HF13" s="444"/>
      <c r="HG13" s="444"/>
      <c r="HH13" s="444"/>
      <c r="HI13" s="444"/>
      <c r="HJ13" s="444"/>
      <c r="HK13" s="444"/>
      <c r="HL13" s="444"/>
      <c r="HM13" s="444"/>
      <c r="HN13" s="444"/>
      <c r="HO13" s="444"/>
      <c r="HP13" s="444"/>
      <c r="HQ13" s="444"/>
      <c r="HR13" s="444"/>
      <c r="HS13" s="444"/>
      <c r="HT13" s="444"/>
      <c r="HU13" s="444"/>
      <c r="HV13" s="444"/>
      <c r="HW13" s="444"/>
      <c r="HX13" s="444"/>
      <c r="HY13" s="444"/>
      <c r="HZ13" s="444"/>
      <c r="IA13" s="444"/>
      <c r="IB13" s="444"/>
      <c r="IC13" s="444"/>
      <c r="ID13" s="444"/>
      <c r="IE13" s="444"/>
      <c r="IF13" s="444"/>
      <c r="IG13" s="444"/>
      <c r="IH13" s="444"/>
      <c r="II13" s="444"/>
      <c r="IJ13" s="444"/>
    </row>
    <row r="14" spans="1:244" s="446" customFormat="1" x14ac:dyDescent="0.2">
      <c r="A14" s="453"/>
      <c r="B14" s="444"/>
      <c r="C14" s="444"/>
      <c r="D14" s="445"/>
      <c r="E14" s="445"/>
      <c r="G14" s="444"/>
      <c r="H14" s="444"/>
      <c r="I14" s="444"/>
      <c r="J14" s="444"/>
      <c r="K14" s="444"/>
      <c r="L14" s="444"/>
      <c r="M14" s="444"/>
      <c r="N14" s="444"/>
      <c r="O14" s="444"/>
      <c r="P14" s="444"/>
      <c r="Q14" s="444"/>
      <c r="R14" s="444"/>
      <c r="S14" s="444"/>
      <c r="T14" s="444"/>
      <c r="U14" s="444"/>
      <c r="V14" s="444"/>
      <c r="W14" s="444"/>
      <c r="X14" s="444"/>
      <c r="Y14" s="444"/>
      <c r="Z14" s="444"/>
      <c r="AA14" s="444"/>
      <c r="AB14" s="444"/>
      <c r="AC14" s="444"/>
      <c r="AD14" s="444"/>
      <c r="AE14" s="444"/>
      <c r="AF14" s="444"/>
      <c r="AG14" s="444"/>
      <c r="AH14" s="444"/>
      <c r="AI14" s="444"/>
      <c r="AJ14" s="444"/>
      <c r="AK14" s="444"/>
      <c r="AL14" s="444"/>
      <c r="AM14" s="444"/>
      <c r="AN14" s="444"/>
      <c r="AO14" s="444"/>
      <c r="AP14" s="444"/>
      <c r="AQ14" s="444"/>
      <c r="AR14" s="444"/>
      <c r="AS14" s="444"/>
      <c r="AT14" s="444"/>
      <c r="AU14" s="444"/>
      <c r="AV14" s="444"/>
      <c r="AW14" s="444"/>
      <c r="AX14" s="444"/>
      <c r="AY14" s="444"/>
      <c r="AZ14" s="444"/>
      <c r="BA14" s="444"/>
      <c r="BB14" s="444"/>
      <c r="BC14" s="444"/>
      <c r="BD14" s="444"/>
      <c r="BE14" s="444"/>
      <c r="BF14" s="444"/>
      <c r="BG14" s="444"/>
      <c r="BH14" s="444"/>
      <c r="BI14" s="444"/>
      <c r="BJ14" s="444"/>
      <c r="BK14" s="444"/>
      <c r="BL14" s="444"/>
      <c r="BM14" s="444"/>
      <c r="BN14" s="444"/>
      <c r="BO14" s="444"/>
      <c r="BP14" s="444"/>
      <c r="BQ14" s="444"/>
      <c r="BR14" s="444"/>
      <c r="BS14" s="444"/>
      <c r="BT14" s="444"/>
      <c r="BU14" s="444"/>
      <c r="BV14" s="444"/>
      <c r="BW14" s="444"/>
      <c r="BX14" s="444"/>
      <c r="BY14" s="444"/>
      <c r="BZ14" s="444"/>
      <c r="CA14" s="444"/>
      <c r="CB14" s="444"/>
      <c r="CC14" s="444"/>
      <c r="CD14" s="444"/>
      <c r="CE14" s="444"/>
      <c r="CF14" s="444"/>
      <c r="CG14" s="444"/>
      <c r="CH14" s="444"/>
      <c r="CI14" s="444"/>
      <c r="CJ14" s="444"/>
      <c r="CK14" s="444"/>
      <c r="CL14" s="444"/>
      <c r="CM14" s="444"/>
      <c r="CN14" s="444"/>
      <c r="CO14" s="444"/>
      <c r="CP14" s="444"/>
      <c r="CQ14" s="444"/>
      <c r="CR14" s="444"/>
      <c r="CS14" s="444"/>
      <c r="CT14" s="444"/>
      <c r="CU14" s="444"/>
      <c r="CV14" s="444"/>
      <c r="CW14" s="444"/>
      <c r="CX14" s="444"/>
      <c r="CY14" s="444"/>
      <c r="CZ14" s="444"/>
      <c r="DA14" s="444"/>
      <c r="DB14" s="444"/>
      <c r="DC14" s="444"/>
      <c r="DD14" s="444"/>
      <c r="DE14" s="444"/>
      <c r="DF14" s="444"/>
      <c r="DG14" s="444"/>
      <c r="DH14" s="444"/>
      <c r="DI14" s="444"/>
      <c r="DJ14" s="444"/>
      <c r="DK14" s="444"/>
      <c r="DL14" s="444"/>
      <c r="DM14" s="444"/>
      <c r="DN14" s="444"/>
      <c r="DO14" s="444"/>
      <c r="DP14" s="444"/>
      <c r="DQ14" s="444"/>
      <c r="DR14" s="444"/>
      <c r="DS14" s="444"/>
      <c r="DT14" s="444"/>
      <c r="DU14" s="444"/>
      <c r="DV14" s="444"/>
      <c r="DW14" s="444"/>
      <c r="DX14" s="444"/>
      <c r="DY14" s="444"/>
      <c r="DZ14" s="444"/>
      <c r="EA14" s="444"/>
      <c r="EB14" s="444"/>
      <c r="EC14" s="444"/>
      <c r="ED14" s="444"/>
      <c r="EE14" s="444"/>
      <c r="EF14" s="444"/>
      <c r="EG14" s="444"/>
      <c r="EH14" s="444"/>
      <c r="EI14" s="444"/>
      <c r="EJ14" s="444"/>
      <c r="EK14" s="444"/>
      <c r="EL14" s="444"/>
      <c r="EM14" s="444"/>
      <c r="EN14" s="444"/>
      <c r="EO14" s="444"/>
      <c r="EP14" s="444"/>
      <c r="EQ14" s="444"/>
      <c r="ER14" s="444"/>
      <c r="ES14" s="444"/>
      <c r="ET14" s="444"/>
      <c r="EU14" s="444"/>
      <c r="EV14" s="444"/>
      <c r="EW14" s="444"/>
      <c r="EX14" s="444"/>
      <c r="EY14" s="444"/>
      <c r="EZ14" s="444"/>
      <c r="FA14" s="444"/>
      <c r="FB14" s="444"/>
      <c r="FC14" s="444"/>
      <c r="FD14" s="444"/>
      <c r="FE14" s="444"/>
      <c r="FF14" s="444"/>
      <c r="FG14" s="444"/>
      <c r="FH14" s="444"/>
      <c r="FI14" s="444"/>
      <c r="FJ14" s="444"/>
      <c r="FK14" s="444"/>
      <c r="FL14" s="444"/>
      <c r="FM14" s="444"/>
      <c r="FN14" s="444"/>
      <c r="FO14" s="444"/>
      <c r="FP14" s="444"/>
      <c r="FQ14" s="444"/>
      <c r="FR14" s="444"/>
      <c r="FS14" s="444"/>
      <c r="FT14" s="444"/>
      <c r="FU14" s="444"/>
      <c r="FV14" s="444"/>
      <c r="FW14" s="444"/>
      <c r="FX14" s="444"/>
      <c r="FY14" s="444"/>
      <c r="FZ14" s="444"/>
      <c r="GA14" s="444"/>
      <c r="GB14" s="444"/>
      <c r="GC14" s="444"/>
      <c r="GD14" s="444"/>
      <c r="GE14" s="444"/>
      <c r="GF14" s="444"/>
      <c r="GG14" s="444"/>
      <c r="GH14" s="444"/>
      <c r="GI14" s="444"/>
      <c r="GJ14" s="444"/>
      <c r="GK14" s="444"/>
      <c r="GL14" s="444"/>
      <c r="GM14" s="444"/>
      <c r="GN14" s="444"/>
      <c r="GO14" s="444"/>
      <c r="GP14" s="444"/>
      <c r="GQ14" s="444"/>
      <c r="GR14" s="444"/>
      <c r="GS14" s="444"/>
      <c r="GT14" s="444"/>
      <c r="GU14" s="444"/>
      <c r="GV14" s="444"/>
      <c r="GW14" s="444"/>
      <c r="GX14" s="444"/>
      <c r="GY14" s="444"/>
      <c r="GZ14" s="444"/>
      <c r="HA14" s="444"/>
      <c r="HB14" s="444"/>
      <c r="HC14" s="444"/>
      <c r="HD14" s="444"/>
      <c r="HE14" s="444"/>
      <c r="HF14" s="444"/>
      <c r="HG14" s="444"/>
      <c r="HH14" s="444"/>
      <c r="HI14" s="444"/>
      <c r="HJ14" s="444"/>
      <c r="HK14" s="444"/>
      <c r="HL14" s="444"/>
      <c r="HM14" s="444"/>
      <c r="HN14" s="444"/>
      <c r="HO14" s="444"/>
      <c r="HP14" s="444"/>
      <c r="HQ14" s="444"/>
      <c r="HR14" s="444"/>
      <c r="HS14" s="444"/>
      <c r="HT14" s="444"/>
      <c r="HU14" s="444"/>
      <c r="HV14" s="444"/>
      <c r="HW14" s="444"/>
      <c r="HX14" s="444"/>
      <c r="HY14" s="444"/>
      <c r="HZ14" s="444"/>
      <c r="IA14" s="444"/>
      <c r="IB14" s="444"/>
      <c r="IC14" s="444"/>
      <c r="ID14" s="444"/>
      <c r="IE14" s="444"/>
      <c r="IF14" s="444"/>
      <c r="IG14" s="444"/>
      <c r="IH14" s="444"/>
      <c r="II14" s="444"/>
      <c r="IJ14" s="444"/>
    </row>
    <row r="15" spans="1:244" s="446" customFormat="1" x14ac:dyDescent="0.2">
      <c r="A15" s="444" t="s">
        <v>599</v>
      </c>
      <c r="B15" s="444">
        <v>8</v>
      </c>
      <c r="C15" s="444" t="s">
        <v>299</v>
      </c>
      <c r="D15" s="445">
        <v>0</v>
      </c>
      <c r="E15" s="445">
        <f t="shared" ref="E15:E18" si="0">B15*D15</f>
        <v>0</v>
      </c>
      <c r="G15" s="445"/>
      <c r="H15" s="444"/>
      <c r="I15" s="445"/>
      <c r="J15" s="444"/>
      <c r="K15" s="444"/>
      <c r="L15" s="444"/>
      <c r="M15" s="444"/>
      <c r="N15" s="444"/>
      <c r="O15" s="444"/>
      <c r="P15" s="444"/>
      <c r="Q15" s="444"/>
      <c r="R15" s="444"/>
      <c r="S15" s="444"/>
      <c r="T15" s="444"/>
      <c r="U15" s="444"/>
      <c r="V15" s="444"/>
      <c r="W15" s="444"/>
      <c r="X15" s="444"/>
      <c r="Y15" s="444"/>
      <c r="Z15" s="444"/>
      <c r="AA15" s="444"/>
      <c r="AB15" s="444"/>
      <c r="AC15" s="444"/>
      <c r="AD15" s="444"/>
      <c r="AE15" s="444"/>
      <c r="AF15" s="444"/>
      <c r="AG15" s="444"/>
      <c r="AH15" s="444"/>
      <c r="AI15" s="444"/>
      <c r="AJ15" s="444"/>
      <c r="AK15" s="444"/>
      <c r="AL15" s="444"/>
      <c r="AM15" s="444"/>
      <c r="AN15" s="444"/>
      <c r="AO15" s="444"/>
      <c r="AP15" s="444"/>
      <c r="AQ15" s="444"/>
      <c r="AR15" s="444"/>
      <c r="AS15" s="444"/>
      <c r="AT15" s="444"/>
      <c r="AU15" s="444"/>
      <c r="AV15" s="444"/>
      <c r="AW15" s="444"/>
      <c r="AX15" s="444"/>
      <c r="AY15" s="444"/>
      <c r="AZ15" s="444"/>
      <c r="BA15" s="444"/>
      <c r="BB15" s="444"/>
      <c r="BC15" s="444"/>
      <c r="BD15" s="444"/>
      <c r="BE15" s="444"/>
      <c r="BF15" s="444"/>
      <c r="BG15" s="444"/>
      <c r="BH15" s="444"/>
      <c r="BI15" s="444"/>
      <c r="BJ15" s="444"/>
      <c r="BK15" s="444"/>
      <c r="BL15" s="444"/>
      <c r="BM15" s="444"/>
      <c r="BN15" s="444"/>
      <c r="BO15" s="444"/>
      <c r="BP15" s="444"/>
      <c r="BQ15" s="444"/>
      <c r="BR15" s="444"/>
      <c r="BS15" s="444"/>
      <c r="BT15" s="444"/>
      <c r="BU15" s="444"/>
      <c r="BV15" s="444"/>
      <c r="BW15" s="444"/>
      <c r="BX15" s="444"/>
      <c r="BY15" s="444"/>
      <c r="BZ15" s="444"/>
      <c r="CA15" s="444"/>
      <c r="CB15" s="444"/>
      <c r="CC15" s="444"/>
      <c r="CD15" s="444"/>
      <c r="CE15" s="444"/>
      <c r="CF15" s="444"/>
      <c r="CG15" s="444"/>
      <c r="CH15" s="444"/>
      <c r="CI15" s="444"/>
      <c r="CJ15" s="444"/>
      <c r="CK15" s="444"/>
      <c r="CL15" s="444"/>
      <c r="CM15" s="444"/>
      <c r="CN15" s="444"/>
      <c r="CO15" s="444"/>
      <c r="CP15" s="444"/>
      <c r="CQ15" s="444"/>
      <c r="CR15" s="444"/>
      <c r="CS15" s="444"/>
      <c r="CT15" s="444"/>
      <c r="CU15" s="444"/>
      <c r="CV15" s="444"/>
      <c r="CW15" s="444"/>
      <c r="CX15" s="444"/>
      <c r="CY15" s="444"/>
      <c r="CZ15" s="444"/>
      <c r="DA15" s="444"/>
      <c r="DB15" s="444"/>
      <c r="DC15" s="444"/>
      <c r="DD15" s="444"/>
      <c r="DE15" s="444"/>
      <c r="DF15" s="444"/>
      <c r="DG15" s="444"/>
      <c r="DH15" s="444"/>
      <c r="DI15" s="444"/>
      <c r="DJ15" s="444"/>
      <c r="DK15" s="444"/>
      <c r="DL15" s="444"/>
      <c r="DM15" s="444"/>
      <c r="DN15" s="444"/>
      <c r="DO15" s="444"/>
      <c r="DP15" s="444"/>
      <c r="DQ15" s="444"/>
      <c r="DR15" s="444"/>
      <c r="DS15" s="444"/>
      <c r="DT15" s="444"/>
      <c r="DU15" s="444"/>
      <c r="DV15" s="444"/>
      <c r="DW15" s="444"/>
      <c r="DX15" s="444"/>
      <c r="DY15" s="444"/>
      <c r="DZ15" s="444"/>
      <c r="EA15" s="444"/>
      <c r="EB15" s="444"/>
      <c r="EC15" s="444"/>
      <c r="ED15" s="444"/>
      <c r="EE15" s="444"/>
      <c r="EF15" s="444"/>
      <c r="EG15" s="444"/>
      <c r="EH15" s="444"/>
      <c r="EI15" s="444"/>
      <c r="EJ15" s="444"/>
      <c r="EK15" s="444"/>
      <c r="EL15" s="444"/>
      <c r="EM15" s="444"/>
      <c r="EN15" s="444"/>
      <c r="EO15" s="444"/>
      <c r="EP15" s="444"/>
      <c r="EQ15" s="444"/>
      <c r="ER15" s="444"/>
      <c r="ES15" s="444"/>
      <c r="ET15" s="444"/>
      <c r="EU15" s="444"/>
      <c r="EV15" s="444"/>
      <c r="EW15" s="444"/>
      <c r="EX15" s="444"/>
      <c r="EY15" s="444"/>
      <c r="EZ15" s="444"/>
      <c r="FA15" s="444"/>
      <c r="FB15" s="444"/>
      <c r="FC15" s="444"/>
      <c r="FD15" s="444"/>
      <c r="FE15" s="444"/>
      <c r="FF15" s="444"/>
      <c r="FG15" s="444"/>
      <c r="FH15" s="444"/>
      <c r="FI15" s="444"/>
      <c r="FJ15" s="444"/>
      <c r="FK15" s="444"/>
      <c r="FL15" s="444"/>
      <c r="FM15" s="444"/>
      <c r="FN15" s="444"/>
      <c r="FO15" s="444"/>
      <c r="FP15" s="444"/>
      <c r="FQ15" s="444"/>
      <c r="FR15" s="444"/>
      <c r="FS15" s="444"/>
      <c r="FT15" s="444"/>
      <c r="FU15" s="444"/>
      <c r="FV15" s="444"/>
      <c r="FW15" s="444"/>
      <c r="FX15" s="444"/>
      <c r="FY15" s="444"/>
      <c r="FZ15" s="444"/>
      <c r="GA15" s="444"/>
      <c r="GB15" s="444"/>
      <c r="GC15" s="444"/>
      <c r="GD15" s="444"/>
      <c r="GE15" s="444"/>
      <c r="GF15" s="444"/>
      <c r="GG15" s="444"/>
      <c r="GH15" s="444"/>
      <c r="GI15" s="444"/>
      <c r="GJ15" s="444"/>
      <c r="GK15" s="444"/>
      <c r="GL15" s="444"/>
      <c r="GM15" s="444"/>
      <c r="GN15" s="444"/>
      <c r="GO15" s="444"/>
      <c r="GP15" s="444"/>
      <c r="GQ15" s="444"/>
      <c r="GR15" s="444"/>
      <c r="GS15" s="444"/>
      <c r="GT15" s="444"/>
      <c r="GU15" s="444"/>
      <c r="GV15" s="444"/>
      <c r="GW15" s="444"/>
      <c r="GX15" s="444"/>
      <c r="GY15" s="444"/>
      <c r="GZ15" s="444"/>
      <c r="HA15" s="444"/>
      <c r="HB15" s="444"/>
      <c r="HC15" s="444"/>
      <c r="HD15" s="444"/>
      <c r="HE15" s="444"/>
      <c r="HF15" s="444"/>
      <c r="HG15" s="444"/>
      <c r="HH15" s="444"/>
      <c r="HI15" s="444"/>
      <c r="HJ15" s="444"/>
      <c r="HK15" s="444"/>
      <c r="HL15" s="444"/>
      <c r="HM15" s="444"/>
      <c r="HN15" s="444"/>
      <c r="HO15" s="444"/>
      <c r="HP15" s="444"/>
      <c r="HQ15" s="444"/>
      <c r="HR15" s="444"/>
      <c r="HS15" s="444"/>
      <c r="HT15" s="444"/>
      <c r="HU15" s="444"/>
      <c r="HV15" s="444"/>
      <c r="HW15" s="444"/>
      <c r="HX15" s="444"/>
      <c r="HY15" s="444"/>
      <c r="HZ15" s="444"/>
      <c r="IA15" s="444"/>
      <c r="IB15" s="444"/>
      <c r="IC15" s="444"/>
      <c r="ID15" s="444"/>
      <c r="IE15" s="444"/>
      <c r="IF15" s="444"/>
      <c r="IG15" s="444"/>
      <c r="IH15" s="444"/>
      <c r="II15" s="444"/>
      <c r="IJ15" s="444"/>
    </row>
    <row r="16" spans="1:244" s="446" customFormat="1" x14ac:dyDescent="0.2">
      <c r="A16" s="444" t="s">
        <v>600</v>
      </c>
      <c r="B16" s="444">
        <v>32</v>
      </c>
      <c r="C16" s="444" t="s">
        <v>299</v>
      </c>
      <c r="D16" s="445">
        <v>0</v>
      </c>
      <c r="E16" s="445">
        <f t="shared" si="0"/>
        <v>0</v>
      </c>
      <c r="G16" s="445"/>
      <c r="H16" s="444"/>
      <c r="I16" s="445"/>
      <c r="J16" s="444"/>
      <c r="K16" s="444"/>
      <c r="L16" s="444"/>
      <c r="M16" s="444"/>
      <c r="N16" s="444"/>
      <c r="O16" s="444"/>
      <c r="P16" s="444"/>
      <c r="Q16" s="444"/>
      <c r="R16" s="444"/>
      <c r="S16" s="444"/>
      <c r="T16" s="444"/>
      <c r="U16" s="444"/>
      <c r="V16" s="444"/>
      <c r="W16" s="444"/>
      <c r="X16" s="444"/>
      <c r="Y16" s="444"/>
      <c r="Z16" s="444"/>
      <c r="AA16" s="444"/>
      <c r="AB16" s="444"/>
      <c r="AC16" s="444"/>
      <c r="AD16" s="444"/>
      <c r="AE16" s="444"/>
      <c r="AF16" s="444"/>
      <c r="AG16" s="444"/>
      <c r="AH16" s="444"/>
      <c r="AI16" s="444"/>
      <c r="AJ16" s="444"/>
      <c r="AK16" s="444"/>
      <c r="AL16" s="444"/>
      <c r="AM16" s="444"/>
      <c r="AN16" s="444"/>
      <c r="AO16" s="444"/>
      <c r="AP16" s="444"/>
      <c r="AQ16" s="444"/>
      <c r="AR16" s="444"/>
      <c r="AS16" s="444"/>
      <c r="AT16" s="444"/>
      <c r="AU16" s="444"/>
      <c r="AV16" s="444"/>
      <c r="AW16" s="444"/>
      <c r="AX16" s="444"/>
      <c r="AY16" s="444"/>
      <c r="AZ16" s="444"/>
      <c r="BA16" s="444"/>
      <c r="BB16" s="444"/>
      <c r="BC16" s="444"/>
      <c r="BD16" s="444"/>
      <c r="BE16" s="444"/>
      <c r="BF16" s="444"/>
      <c r="BG16" s="444"/>
      <c r="BH16" s="444"/>
      <c r="BI16" s="444"/>
      <c r="BJ16" s="444"/>
      <c r="BK16" s="444"/>
      <c r="BL16" s="444"/>
      <c r="BM16" s="444"/>
      <c r="BN16" s="444"/>
      <c r="BO16" s="444"/>
      <c r="BP16" s="444"/>
      <c r="BQ16" s="444"/>
      <c r="BR16" s="444"/>
      <c r="BS16" s="444"/>
      <c r="BT16" s="444"/>
      <c r="BU16" s="444"/>
      <c r="BV16" s="444"/>
      <c r="BW16" s="444"/>
      <c r="BX16" s="444"/>
      <c r="BY16" s="444"/>
      <c r="BZ16" s="444"/>
      <c r="CA16" s="444"/>
      <c r="CB16" s="444"/>
      <c r="CC16" s="444"/>
      <c r="CD16" s="444"/>
      <c r="CE16" s="444"/>
      <c r="CF16" s="444"/>
      <c r="CG16" s="444"/>
      <c r="CH16" s="444"/>
      <c r="CI16" s="444"/>
      <c r="CJ16" s="444"/>
      <c r="CK16" s="444"/>
      <c r="CL16" s="444"/>
      <c r="CM16" s="444"/>
      <c r="CN16" s="444"/>
      <c r="CO16" s="444"/>
      <c r="CP16" s="444"/>
      <c r="CQ16" s="444"/>
      <c r="CR16" s="444"/>
      <c r="CS16" s="444"/>
      <c r="CT16" s="444"/>
      <c r="CU16" s="444"/>
      <c r="CV16" s="444"/>
      <c r="CW16" s="444"/>
      <c r="CX16" s="444"/>
      <c r="CY16" s="444"/>
      <c r="CZ16" s="444"/>
      <c r="DA16" s="444"/>
      <c r="DB16" s="444"/>
      <c r="DC16" s="444"/>
      <c r="DD16" s="444"/>
      <c r="DE16" s="444"/>
      <c r="DF16" s="444"/>
      <c r="DG16" s="444"/>
      <c r="DH16" s="444"/>
      <c r="DI16" s="444"/>
      <c r="DJ16" s="444"/>
      <c r="DK16" s="444"/>
      <c r="DL16" s="444"/>
      <c r="DM16" s="444"/>
      <c r="DN16" s="444"/>
      <c r="DO16" s="444"/>
      <c r="DP16" s="444"/>
      <c r="DQ16" s="444"/>
      <c r="DR16" s="444"/>
      <c r="DS16" s="444"/>
      <c r="DT16" s="444"/>
      <c r="DU16" s="444"/>
      <c r="DV16" s="444"/>
      <c r="DW16" s="444"/>
      <c r="DX16" s="444"/>
      <c r="DY16" s="444"/>
      <c r="DZ16" s="444"/>
      <c r="EA16" s="444"/>
      <c r="EB16" s="444"/>
      <c r="EC16" s="444"/>
      <c r="ED16" s="444"/>
      <c r="EE16" s="444"/>
      <c r="EF16" s="444"/>
      <c r="EG16" s="444"/>
      <c r="EH16" s="444"/>
      <c r="EI16" s="444"/>
      <c r="EJ16" s="444"/>
      <c r="EK16" s="444"/>
      <c r="EL16" s="444"/>
      <c r="EM16" s="444"/>
      <c r="EN16" s="444"/>
      <c r="EO16" s="444"/>
      <c r="EP16" s="444"/>
      <c r="EQ16" s="444"/>
      <c r="ER16" s="444"/>
      <c r="ES16" s="444"/>
      <c r="ET16" s="444"/>
      <c r="EU16" s="444"/>
      <c r="EV16" s="444"/>
      <c r="EW16" s="444"/>
      <c r="EX16" s="444"/>
      <c r="EY16" s="444"/>
      <c r="EZ16" s="444"/>
      <c r="FA16" s="444"/>
      <c r="FB16" s="444"/>
      <c r="FC16" s="444"/>
      <c r="FD16" s="444"/>
      <c r="FE16" s="444"/>
      <c r="FF16" s="444"/>
      <c r="FG16" s="444"/>
      <c r="FH16" s="444"/>
      <c r="FI16" s="444"/>
      <c r="FJ16" s="444"/>
      <c r="FK16" s="444"/>
      <c r="FL16" s="444"/>
      <c r="FM16" s="444"/>
      <c r="FN16" s="444"/>
      <c r="FO16" s="444"/>
      <c r="FP16" s="444"/>
      <c r="FQ16" s="444"/>
      <c r="FR16" s="444"/>
      <c r="FS16" s="444"/>
      <c r="FT16" s="444"/>
      <c r="FU16" s="444"/>
      <c r="FV16" s="444"/>
      <c r="FW16" s="444"/>
      <c r="FX16" s="444"/>
      <c r="FY16" s="444"/>
      <c r="FZ16" s="444"/>
      <c r="GA16" s="444"/>
      <c r="GB16" s="444"/>
      <c r="GC16" s="444"/>
      <c r="GD16" s="444"/>
      <c r="GE16" s="444"/>
      <c r="GF16" s="444"/>
      <c r="GG16" s="444"/>
      <c r="GH16" s="444"/>
      <c r="GI16" s="444"/>
      <c r="GJ16" s="444"/>
      <c r="GK16" s="444"/>
      <c r="GL16" s="444"/>
      <c r="GM16" s="444"/>
      <c r="GN16" s="444"/>
      <c r="GO16" s="444"/>
      <c r="GP16" s="444"/>
      <c r="GQ16" s="444"/>
      <c r="GR16" s="444"/>
      <c r="GS16" s="444"/>
      <c r="GT16" s="444"/>
      <c r="GU16" s="444"/>
      <c r="GV16" s="444"/>
      <c r="GW16" s="444"/>
      <c r="GX16" s="444"/>
      <c r="GY16" s="444"/>
      <c r="GZ16" s="444"/>
      <c r="HA16" s="444"/>
      <c r="HB16" s="444"/>
      <c r="HC16" s="444"/>
      <c r="HD16" s="444"/>
      <c r="HE16" s="444"/>
      <c r="HF16" s="444"/>
      <c r="HG16" s="444"/>
      <c r="HH16" s="444"/>
      <c r="HI16" s="444"/>
      <c r="HJ16" s="444"/>
      <c r="HK16" s="444"/>
      <c r="HL16" s="444"/>
      <c r="HM16" s="444"/>
      <c r="HN16" s="444"/>
      <c r="HO16" s="444"/>
      <c r="HP16" s="444"/>
      <c r="HQ16" s="444"/>
      <c r="HR16" s="444"/>
      <c r="HS16" s="444"/>
      <c r="HT16" s="444"/>
      <c r="HU16" s="444"/>
      <c r="HV16" s="444"/>
      <c r="HW16" s="444"/>
      <c r="HX16" s="444"/>
      <c r="HY16" s="444"/>
      <c r="HZ16" s="444"/>
      <c r="IA16" s="444"/>
      <c r="IB16" s="444"/>
      <c r="IC16" s="444"/>
      <c r="ID16" s="444"/>
      <c r="IE16" s="444"/>
      <c r="IF16" s="444"/>
      <c r="IG16" s="444"/>
      <c r="IH16" s="444"/>
      <c r="II16" s="444"/>
      <c r="IJ16" s="444"/>
    </row>
    <row r="17" spans="1:244" s="446" customFormat="1" x14ac:dyDescent="0.2">
      <c r="A17" s="444" t="s">
        <v>601</v>
      </c>
      <c r="B17" s="444">
        <v>7</v>
      </c>
      <c r="C17" s="444" t="s">
        <v>299</v>
      </c>
      <c r="D17" s="445">
        <v>0</v>
      </c>
      <c r="E17" s="445">
        <f t="shared" si="0"/>
        <v>0</v>
      </c>
      <c r="G17" s="445"/>
      <c r="H17" s="444"/>
      <c r="I17" s="445"/>
      <c r="J17" s="444"/>
      <c r="K17" s="444"/>
      <c r="L17" s="444"/>
      <c r="M17" s="444"/>
      <c r="N17" s="444"/>
      <c r="O17" s="444"/>
      <c r="P17" s="444"/>
      <c r="Q17" s="444"/>
      <c r="R17" s="444"/>
      <c r="S17" s="444"/>
      <c r="T17" s="444"/>
      <c r="U17" s="444"/>
      <c r="V17" s="444"/>
      <c r="W17" s="444"/>
      <c r="X17" s="444"/>
      <c r="Y17" s="444"/>
      <c r="Z17" s="444"/>
      <c r="AA17" s="444"/>
      <c r="AB17" s="444"/>
      <c r="AC17" s="444"/>
      <c r="AD17" s="444"/>
      <c r="AE17" s="444"/>
      <c r="AF17" s="444"/>
      <c r="AG17" s="444"/>
      <c r="AH17" s="444"/>
      <c r="AI17" s="444"/>
      <c r="AJ17" s="444"/>
      <c r="AK17" s="444"/>
      <c r="AL17" s="444"/>
      <c r="AM17" s="444"/>
      <c r="AN17" s="444"/>
      <c r="AO17" s="444"/>
      <c r="AP17" s="444"/>
      <c r="AQ17" s="444"/>
      <c r="AR17" s="444"/>
      <c r="AS17" s="444"/>
      <c r="AT17" s="444"/>
      <c r="AU17" s="444"/>
      <c r="AV17" s="444"/>
      <c r="AW17" s="444"/>
      <c r="AX17" s="444"/>
      <c r="AY17" s="444"/>
      <c r="AZ17" s="444"/>
      <c r="BA17" s="444"/>
      <c r="BB17" s="444"/>
      <c r="BC17" s="444"/>
      <c r="BD17" s="444"/>
      <c r="BE17" s="444"/>
      <c r="BF17" s="444"/>
      <c r="BG17" s="444"/>
      <c r="BH17" s="444"/>
      <c r="BI17" s="444"/>
      <c r="BJ17" s="444"/>
      <c r="BK17" s="444"/>
      <c r="BL17" s="444"/>
      <c r="BM17" s="444"/>
      <c r="BN17" s="444"/>
      <c r="BO17" s="444"/>
      <c r="BP17" s="444"/>
      <c r="BQ17" s="444"/>
      <c r="BR17" s="444"/>
      <c r="BS17" s="444"/>
      <c r="BT17" s="444"/>
      <c r="BU17" s="444"/>
      <c r="BV17" s="444"/>
      <c r="BW17" s="444"/>
      <c r="BX17" s="444"/>
      <c r="BY17" s="444"/>
      <c r="BZ17" s="444"/>
      <c r="CA17" s="444"/>
      <c r="CB17" s="444"/>
      <c r="CC17" s="444"/>
      <c r="CD17" s="444"/>
      <c r="CE17" s="444"/>
      <c r="CF17" s="444"/>
      <c r="CG17" s="444"/>
      <c r="CH17" s="444"/>
      <c r="CI17" s="444"/>
      <c r="CJ17" s="444"/>
      <c r="CK17" s="444"/>
      <c r="CL17" s="444"/>
      <c r="CM17" s="444"/>
      <c r="CN17" s="444"/>
      <c r="CO17" s="444"/>
      <c r="CP17" s="444"/>
      <c r="CQ17" s="444"/>
      <c r="CR17" s="444"/>
      <c r="CS17" s="444"/>
      <c r="CT17" s="444"/>
      <c r="CU17" s="444"/>
      <c r="CV17" s="444"/>
      <c r="CW17" s="444"/>
      <c r="CX17" s="444"/>
      <c r="CY17" s="444"/>
      <c r="CZ17" s="444"/>
      <c r="DA17" s="444"/>
      <c r="DB17" s="444"/>
      <c r="DC17" s="444"/>
      <c r="DD17" s="444"/>
      <c r="DE17" s="444"/>
      <c r="DF17" s="444"/>
      <c r="DG17" s="444"/>
      <c r="DH17" s="444"/>
      <c r="DI17" s="444"/>
      <c r="DJ17" s="444"/>
      <c r="DK17" s="444"/>
      <c r="DL17" s="444"/>
      <c r="DM17" s="444"/>
      <c r="DN17" s="444"/>
      <c r="DO17" s="444"/>
      <c r="DP17" s="444"/>
      <c r="DQ17" s="444"/>
      <c r="DR17" s="444"/>
      <c r="DS17" s="444"/>
      <c r="DT17" s="444"/>
      <c r="DU17" s="444"/>
      <c r="DV17" s="444"/>
      <c r="DW17" s="444"/>
      <c r="DX17" s="444"/>
      <c r="DY17" s="444"/>
      <c r="DZ17" s="444"/>
      <c r="EA17" s="444"/>
      <c r="EB17" s="444"/>
      <c r="EC17" s="444"/>
      <c r="ED17" s="444"/>
      <c r="EE17" s="444"/>
      <c r="EF17" s="444"/>
      <c r="EG17" s="444"/>
      <c r="EH17" s="444"/>
      <c r="EI17" s="444"/>
      <c r="EJ17" s="444"/>
      <c r="EK17" s="444"/>
      <c r="EL17" s="444"/>
      <c r="EM17" s="444"/>
      <c r="EN17" s="444"/>
      <c r="EO17" s="444"/>
      <c r="EP17" s="444"/>
      <c r="EQ17" s="444"/>
      <c r="ER17" s="444"/>
      <c r="ES17" s="444"/>
      <c r="ET17" s="444"/>
      <c r="EU17" s="444"/>
      <c r="EV17" s="444"/>
      <c r="EW17" s="444"/>
      <c r="EX17" s="444"/>
      <c r="EY17" s="444"/>
      <c r="EZ17" s="444"/>
      <c r="FA17" s="444"/>
      <c r="FB17" s="444"/>
      <c r="FC17" s="444"/>
      <c r="FD17" s="444"/>
      <c r="FE17" s="444"/>
      <c r="FF17" s="444"/>
      <c r="FG17" s="444"/>
      <c r="FH17" s="444"/>
      <c r="FI17" s="444"/>
      <c r="FJ17" s="444"/>
      <c r="FK17" s="444"/>
      <c r="FL17" s="444"/>
      <c r="FM17" s="444"/>
      <c r="FN17" s="444"/>
      <c r="FO17" s="444"/>
      <c r="FP17" s="444"/>
      <c r="FQ17" s="444"/>
      <c r="FR17" s="444"/>
      <c r="FS17" s="444"/>
      <c r="FT17" s="444"/>
      <c r="FU17" s="444"/>
      <c r="FV17" s="444"/>
      <c r="FW17" s="444"/>
      <c r="FX17" s="444"/>
      <c r="FY17" s="444"/>
      <c r="FZ17" s="444"/>
      <c r="GA17" s="444"/>
      <c r="GB17" s="444"/>
      <c r="GC17" s="444"/>
      <c r="GD17" s="444"/>
      <c r="GE17" s="444"/>
      <c r="GF17" s="444"/>
      <c r="GG17" s="444"/>
      <c r="GH17" s="444"/>
      <c r="GI17" s="444"/>
      <c r="GJ17" s="444"/>
      <c r="GK17" s="444"/>
      <c r="GL17" s="444"/>
      <c r="GM17" s="444"/>
      <c r="GN17" s="444"/>
      <c r="GO17" s="444"/>
      <c r="GP17" s="444"/>
      <c r="GQ17" s="444"/>
      <c r="GR17" s="444"/>
      <c r="GS17" s="444"/>
      <c r="GT17" s="444"/>
      <c r="GU17" s="444"/>
      <c r="GV17" s="444"/>
      <c r="GW17" s="444"/>
      <c r="GX17" s="444"/>
      <c r="GY17" s="444"/>
      <c r="GZ17" s="444"/>
      <c r="HA17" s="444"/>
      <c r="HB17" s="444"/>
      <c r="HC17" s="444"/>
      <c r="HD17" s="444"/>
      <c r="HE17" s="444"/>
      <c r="HF17" s="444"/>
      <c r="HG17" s="444"/>
      <c r="HH17" s="444"/>
      <c r="HI17" s="444"/>
      <c r="HJ17" s="444"/>
      <c r="HK17" s="444"/>
      <c r="HL17" s="444"/>
      <c r="HM17" s="444"/>
      <c r="HN17" s="444"/>
      <c r="HO17" s="444"/>
      <c r="HP17" s="444"/>
      <c r="HQ17" s="444"/>
      <c r="HR17" s="444"/>
      <c r="HS17" s="444"/>
      <c r="HT17" s="444"/>
      <c r="HU17" s="444"/>
      <c r="HV17" s="444"/>
      <c r="HW17" s="444"/>
      <c r="HX17" s="444"/>
      <c r="HY17" s="444"/>
      <c r="HZ17" s="444"/>
      <c r="IA17" s="444"/>
      <c r="IB17" s="444"/>
      <c r="IC17" s="444"/>
      <c r="ID17" s="444"/>
      <c r="IE17" s="444"/>
      <c r="IF17" s="444"/>
      <c r="IG17" s="444"/>
      <c r="IH17" s="444"/>
      <c r="II17" s="444"/>
      <c r="IJ17" s="444"/>
    </row>
    <row r="18" spans="1:244" s="446" customFormat="1" x14ac:dyDescent="0.2">
      <c r="A18" s="444" t="s">
        <v>602</v>
      </c>
      <c r="B18" s="444">
        <v>2</v>
      </c>
      <c r="C18" s="444" t="s">
        <v>299</v>
      </c>
      <c r="D18" s="445">
        <v>0</v>
      </c>
      <c r="E18" s="445">
        <f t="shared" si="0"/>
        <v>0</v>
      </c>
      <c r="G18" s="445"/>
      <c r="H18" s="444"/>
      <c r="I18" s="445"/>
      <c r="J18" s="444"/>
      <c r="K18" s="444"/>
      <c r="L18" s="444"/>
      <c r="M18" s="444"/>
      <c r="N18" s="444"/>
      <c r="O18" s="444"/>
      <c r="P18" s="444"/>
      <c r="Q18" s="444"/>
      <c r="R18" s="444"/>
      <c r="S18" s="444"/>
      <c r="T18" s="444"/>
      <c r="U18" s="444"/>
      <c r="V18" s="444"/>
      <c r="W18" s="444"/>
      <c r="X18" s="444"/>
      <c r="Y18" s="444"/>
      <c r="Z18" s="444"/>
      <c r="AA18" s="444"/>
      <c r="AB18" s="444"/>
      <c r="AC18" s="444"/>
      <c r="AD18" s="444"/>
      <c r="AE18" s="444"/>
      <c r="AF18" s="444"/>
      <c r="AG18" s="444"/>
      <c r="AH18" s="444"/>
      <c r="AI18" s="444"/>
      <c r="AJ18" s="444"/>
      <c r="AK18" s="444"/>
      <c r="AL18" s="444"/>
      <c r="AM18" s="444"/>
      <c r="AN18" s="444"/>
      <c r="AO18" s="444"/>
      <c r="AP18" s="444"/>
      <c r="AQ18" s="444"/>
      <c r="AR18" s="444"/>
      <c r="AS18" s="444"/>
      <c r="AT18" s="444"/>
      <c r="AU18" s="444"/>
      <c r="AV18" s="444"/>
      <c r="AW18" s="444"/>
      <c r="AX18" s="444"/>
      <c r="AY18" s="444"/>
      <c r="AZ18" s="444"/>
      <c r="BA18" s="444"/>
      <c r="BB18" s="444"/>
      <c r="BC18" s="444"/>
      <c r="BD18" s="444"/>
      <c r="BE18" s="444"/>
      <c r="BF18" s="444"/>
      <c r="BG18" s="444"/>
      <c r="BH18" s="444"/>
      <c r="BI18" s="444"/>
      <c r="BJ18" s="444"/>
      <c r="BK18" s="444"/>
      <c r="BL18" s="444"/>
      <c r="BM18" s="444"/>
      <c r="BN18" s="444"/>
      <c r="BO18" s="444"/>
      <c r="BP18" s="444"/>
      <c r="BQ18" s="444"/>
      <c r="BR18" s="444"/>
      <c r="BS18" s="444"/>
      <c r="BT18" s="444"/>
      <c r="BU18" s="444"/>
      <c r="BV18" s="444"/>
      <c r="BW18" s="444"/>
      <c r="BX18" s="444"/>
      <c r="BY18" s="444"/>
      <c r="BZ18" s="444"/>
      <c r="CA18" s="444"/>
      <c r="CB18" s="444"/>
      <c r="CC18" s="444"/>
      <c r="CD18" s="444"/>
      <c r="CE18" s="444"/>
      <c r="CF18" s="444"/>
      <c r="CG18" s="444"/>
      <c r="CH18" s="444"/>
      <c r="CI18" s="444"/>
      <c r="CJ18" s="444"/>
      <c r="CK18" s="444"/>
      <c r="CL18" s="444"/>
      <c r="CM18" s="444"/>
      <c r="CN18" s="444"/>
      <c r="CO18" s="444"/>
      <c r="CP18" s="444"/>
      <c r="CQ18" s="444"/>
      <c r="CR18" s="444"/>
      <c r="CS18" s="444"/>
      <c r="CT18" s="444"/>
      <c r="CU18" s="444"/>
      <c r="CV18" s="444"/>
      <c r="CW18" s="444"/>
      <c r="CX18" s="444"/>
      <c r="CY18" s="444"/>
      <c r="CZ18" s="444"/>
      <c r="DA18" s="444"/>
      <c r="DB18" s="444"/>
      <c r="DC18" s="444"/>
      <c r="DD18" s="444"/>
      <c r="DE18" s="444"/>
      <c r="DF18" s="444"/>
      <c r="DG18" s="444"/>
      <c r="DH18" s="444"/>
      <c r="DI18" s="444"/>
      <c r="DJ18" s="444"/>
      <c r="DK18" s="444"/>
      <c r="DL18" s="444"/>
      <c r="DM18" s="444"/>
      <c r="DN18" s="444"/>
      <c r="DO18" s="444"/>
      <c r="DP18" s="444"/>
      <c r="DQ18" s="444"/>
      <c r="DR18" s="444"/>
      <c r="DS18" s="444"/>
      <c r="DT18" s="444"/>
      <c r="DU18" s="444"/>
      <c r="DV18" s="444"/>
      <c r="DW18" s="444"/>
      <c r="DX18" s="444"/>
      <c r="DY18" s="444"/>
      <c r="DZ18" s="444"/>
      <c r="EA18" s="444"/>
      <c r="EB18" s="444"/>
      <c r="EC18" s="444"/>
      <c r="ED18" s="444"/>
      <c r="EE18" s="444"/>
      <c r="EF18" s="444"/>
      <c r="EG18" s="444"/>
      <c r="EH18" s="444"/>
      <c r="EI18" s="444"/>
      <c r="EJ18" s="444"/>
      <c r="EK18" s="444"/>
      <c r="EL18" s="444"/>
      <c r="EM18" s="444"/>
      <c r="EN18" s="444"/>
      <c r="EO18" s="444"/>
      <c r="EP18" s="444"/>
      <c r="EQ18" s="444"/>
      <c r="ER18" s="444"/>
      <c r="ES18" s="444"/>
      <c r="ET18" s="444"/>
      <c r="EU18" s="444"/>
      <c r="EV18" s="444"/>
      <c r="EW18" s="444"/>
      <c r="EX18" s="444"/>
      <c r="EY18" s="444"/>
      <c r="EZ18" s="444"/>
      <c r="FA18" s="444"/>
      <c r="FB18" s="444"/>
      <c r="FC18" s="444"/>
      <c r="FD18" s="444"/>
      <c r="FE18" s="444"/>
      <c r="FF18" s="444"/>
      <c r="FG18" s="444"/>
      <c r="FH18" s="444"/>
      <c r="FI18" s="444"/>
      <c r="FJ18" s="444"/>
      <c r="FK18" s="444"/>
      <c r="FL18" s="444"/>
      <c r="FM18" s="444"/>
      <c r="FN18" s="444"/>
      <c r="FO18" s="444"/>
      <c r="FP18" s="444"/>
      <c r="FQ18" s="444"/>
      <c r="FR18" s="444"/>
      <c r="FS18" s="444"/>
      <c r="FT18" s="444"/>
      <c r="FU18" s="444"/>
      <c r="FV18" s="444"/>
      <c r="FW18" s="444"/>
      <c r="FX18" s="444"/>
      <c r="FY18" s="444"/>
      <c r="FZ18" s="444"/>
      <c r="GA18" s="444"/>
      <c r="GB18" s="444"/>
      <c r="GC18" s="444"/>
      <c r="GD18" s="444"/>
      <c r="GE18" s="444"/>
      <c r="GF18" s="444"/>
      <c r="GG18" s="444"/>
      <c r="GH18" s="444"/>
      <c r="GI18" s="444"/>
      <c r="GJ18" s="444"/>
      <c r="GK18" s="444"/>
      <c r="GL18" s="444"/>
      <c r="GM18" s="444"/>
      <c r="GN18" s="444"/>
      <c r="GO18" s="444"/>
      <c r="GP18" s="444"/>
      <c r="GQ18" s="444"/>
      <c r="GR18" s="444"/>
      <c r="GS18" s="444"/>
      <c r="GT18" s="444"/>
      <c r="GU18" s="444"/>
      <c r="GV18" s="444"/>
      <c r="GW18" s="444"/>
      <c r="GX18" s="444"/>
      <c r="GY18" s="444"/>
      <c r="GZ18" s="444"/>
      <c r="HA18" s="444"/>
      <c r="HB18" s="444"/>
      <c r="HC18" s="444"/>
      <c r="HD18" s="444"/>
      <c r="HE18" s="444"/>
      <c r="HF18" s="444"/>
      <c r="HG18" s="444"/>
      <c r="HH18" s="444"/>
      <c r="HI18" s="444"/>
      <c r="HJ18" s="444"/>
      <c r="HK18" s="444"/>
      <c r="HL18" s="444"/>
      <c r="HM18" s="444"/>
      <c r="HN18" s="444"/>
      <c r="HO18" s="444"/>
      <c r="HP18" s="444"/>
      <c r="HQ18" s="444"/>
      <c r="HR18" s="444"/>
      <c r="HS18" s="444"/>
      <c r="HT18" s="444"/>
      <c r="HU18" s="444"/>
      <c r="HV18" s="444"/>
      <c r="HW18" s="444"/>
      <c r="HX18" s="444"/>
      <c r="HY18" s="444"/>
      <c r="HZ18" s="444"/>
      <c r="IA18" s="444"/>
      <c r="IB18" s="444"/>
      <c r="IC18" s="444"/>
      <c r="ID18" s="444"/>
      <c r="IE18" s="444"/>
      <c r="IF18" s="444"/>
      <c r="IG18" s="444"/>
      <c r="IH18" s="444"/>
      <c r="II18" s="444"/>
      <c r="IJ18" s="444"/>
    </row>
    <row r="19" spans="1:244" x14ac:dyDescent="0.2">
      <c r="G19" s="445"/>
      <c r="I19" s="445"/>
    </row>
    <row r="20" spans="1:244" x14ac:dyDescent="0.2">
      <c r="A20" s="444" t="s">
        <v>603</v>
      </c>
      <c r="G20" s="445"/>
      <c r="I20" s="445"/>
    </row>
    <row r="21" spans="1:244" s="455" customFormat="1" ht="25.5" x14ac:dyDescent="0.2">
      <c r="A21" s="455" t="s">
        <v>604</v>
      </c>
      <c r="B21" s="455">
        <v>1</v>
      </c>
      <c r="C21" s="455" t="s">
        <v>299</v>
      </c>
      <c r="D21" s="456">
        <v>0</v>
      </c>
      <c r="E21" s="456">
        <f t="shared" ref="E21:E23" si="1">B21*D21</f>
        <v>0</v>
      </c>
      <c r="F21" s="457"/>
      <c r="G21" s="456"/>
      <c r="I21" s="456"/>
    </row>
    <row r="22" spans="1:244" s="455" customFormat="1" ht="25.5" x14ac:dyDescent="0.2">
      <c r="A22" s="455" t="s">
        <v>605</v>
      </c>
      <c r="B22" s="455">
        <v>8</v>
      </c>
      <c r="C22" s="455" t="s">
        <v>299</v>
      </c>
      <c r="D22" s="456">
        <v>0</v>
      </c>
      <c r="E22" s="456">
        <f t="shared" si="1"/>
        <v>0</v>
      </c>
      <c r="F22" s="457"/>
      <c r="G22" s="456"/>
      <c r="I22" s="456"/>
    </row>
    <row r="23" spans="1:244" x14ac:dyDescent="0.2">
      <c r="A23" s="444" t="s">
        <v>606</v>
      </c>
      <c r="B23" s="444">
        <v>4</v>
      </c>
      <c r="C23" s="444" t="s">
        <v>299</v>
      </c>
      <c r="D23" s="445">
        <v>0</v>
      </c>
      <c r="E23" s="445">
        <f t="shared" si="1"/>
        <v>0</v>
      </c>
      <c r="G23" s="445"/>
      <c r="I23" s="445"/>
    </row>
    <row r="24" spans="1:244" x14ac:dyDescent="0.2">
      <c r="A24" s="444" t="s">
        <v>607</v>
      </c>
      <c r="G24" s="445"/>
      <c r="I24" s="445"/>
    </row>
    <row r="25" spans="1:244" x14ac:dyDescent="0.2">
      <c r="G25" s="445"/>
      <c r="I25" s="445"/>
    </row>
    <row r="26" spans="1:244" x14ac:dyDescent="0.2">
      <c r="A26" s="453" t="s">
        <v>608</v>
      </c>
    </row>
    <row r="27" spans="1:244" x14ac:dyDescent="0.2">
      <c r="A27" s="504" t="s">
        <v>724</v>
      </c>
    </row>
    <row r="28" spans="1:244" s="464" customFormat="1" x14ac:dyDescent="0.2">
      <c r="A28" s="458" t="s">
        <v>609</v>
      </c>
      <c r="B28" s="459">
        <v>2</v>
      </c>
      <c r="C28" s="458" t="s">
        <v>299</v>
      </c>
      <c r="D28" s="460">
        <v>0</v>
      </c>
      <c r="E28" s="445">
        <f t="shared" ref="E28:E38" si="2">B28*D28</f>
        <v>0</v>
      </c>
      <c r="F28" s="461"/>
      <c r="G28" s="461"/>
      <c r="H28" s="458"/>
      <c r="I28" s="462"/>
      <c r="J28" s="463"/>
    </row>
    <row r="29" spans="1:244" s="464" customFormat="1" x14ac:dyDescent="0.2">
      <c r="A29" s="458" t="s">
        <v>610</v>
      </c>
      <c r="B29" s="459">
        <v>4</v>
      </c>
      <c r="C29" s="458" t="s">
        <v>299</v>
      </c>
      <c r="D29" s="460">
        <v>0</v>
      </c>
      <c r="E29" s="445">
        <f t="shared" si="2"/>
        <v>0</v>
      </c>
      <c r="F29" s="461"/>
      <c r="G29" s="461"/>
      <c r="H29" s="458"/>
      <c r="I29" s="462"/>
      <c r="J29" s="463"/>
    </row>
    <row r="30" spans="1:244" s="464" customFormat="1" x14ac:dyDescent="0.2">
      <c r="A30" s="458" t="s">
        <v>611</v>
      </c>
      <c r="B30" s="459">
        <v>4</v>
      </c>
      <c r="C30" s="458" t="s">
        <v>299</v>
      </c>
      <c r="D30" s="460">
        <v>0</v>
      </c>
      <c r="E30" s="445">
        <f t="shared" si="2"/>
        <v>0</v>
      </c>
      <c r="F30" s="461"/>
      <c r="G30" s="461"/>
      <c r="H30" s="458"/>
      <c r="I30" s="462"/>
      <c r="J30" s="463"/>
    </row>
    <row r="31" spans="1:244" s="464" customFormat="1" x14ac:dyDescent="0.2">
      <c r="A31" s="458" t="s">
        <v>612</v>
      </c>
      <c r="B31" s="459">
        <v>2</v>
      </c>
      <c r="C31" s="458" t="s">
        <v>299</v>
      </c>
      <c r="D31" s="460">
        <v>0</v>
      </c>
      <c r="E31" s="445">
        <f t="shared" si="2"/>
        <v>0</v>
      </c>
      <c r="F31" s="465"/>
      <c r="G31" s="465"/>
      <c r="H31" s="458"/>
      <c r="I31" s="462"/>
      <c r="J31" s="463"/>
    </row>
    <row r="32" spans="1:244" s="464" customFormat="1" x14ac:dyDescent="0.2">
      <c r="A32" s="458" t="s">
        <v>613</v>
      </c>
      <c r="B32" s="459">
        <v>7</v>
      </c>
      <c r="C32" s="458" t="s">
        <v>299</v>
      </c>
      <c r="D32" s="460">
        <v>0</v>
      </c>
      <c r="E32" s="445">
        <f t="shared" si="2"/>
        <v>0</v>
      </c>
      <c r="F32" s="465"/>
      <c r="G32" s="465"/>
      <c r="H32" s="458"/>
      <c r="I32" s="462"/>
      <c r="J32" s="466"/>
    </row>
    <row r="33" spans="1:12" s="464" customFormat="1" x14ac:dyDescent="0.2">
      <c r="A33" s="458" t="s">
        <v>614</v>
      </c>
      <c r="B33" s="459">
        <v>2</v>
      </c>
      <c r="C33" s="458" t="s">
        <v>299</v>
      </c>
      <c r="D33" s="460">
        <v>0</v>
      </c>
      <c r="E33" s="460">
        <f t="shared" si="2"/>
        <v>0</v>
      </c>
      <c r="F33" s="465"/>
      <c r="G33" s="465"/>
      <c r="H33" s="458"/>
      <c r="I33" s="462"/>
      <c r="J33" s="466"/>
    </row>
    <row r="34" spans="1:12" s="464" customFormat="1" x14ac:dyDescent="0.2">
      <c r="A34" s="458" t="s">
        <v>615</v>
      </c>
      <c r="B34" s="459">
        <v>8</v>
      </c>
      <c r="C34" s="458" t="s">
        <v>299</v>
      </c>
      <c r="D34" s="460">
        <v>0</v>
      </c>
      <c r="E34" s="445">
        <f t="shared" si="2"/>
        <v>0</v>
      </c>
      <c r="F34" s="465"/>
      <c r="G34" s="465"/>
      <c r="H34" s="458"/>
      <c r="I34" s="462"/>
    </row>
    <row r="35" spans="1:12" s="464" customFormat="1" x14ac:dyDescent="0.2">
      <c r="A35" s="458" t="s">
        <v>616</v>
      </c>
      <c r="B35" s="459">
        <v>9</v>
      </c>
      <c r="C35" s="458" t="s">
        <v>299</v>
      </c>
      <c r="D35" s="460">
        <v>0</v>
      </c>
      <c r="E35" s="460">
        <f t="shared" si="2"/>
        <v>0</v>
      </c>
      <c r="F35" s="465"/>
      <c r="G35" s="465"/>
      <c r="H35" s="458"/>
      <c r="I35" s="462"/>
    </row>
    <row r="36" spans="1:12" s="464" customFormat="1" x14ac:dyDescent="0.2">
      <c r="A36" s="458" t="s">
        <v>617</v>
      </c>
      <c r="B36" s="459">
        <v>10</v>
      </c>
      <c r="C36" s="467" t="s">
        <v>299</v>
      </c>
      <c r="D36" s="460">
        <v>0</v>
      </c>
      <c r="E36" s="445">
        <f t="shared" si="2"/>
        <v>0</v>
      </c>
      <c r="F36" s="468"/>
      <c r="G36" s="468"/>
      <c r="H36" s="467"/>
      <c r="I36" s="462"/>
      <c r="J36" s="469"/>
      <c r="K36" s="469"/>
      <c r="L36" s="469"/>
    </row>
    <row r="37" spans="1:12" s="464" customFormat="1" x14ac:dyDescent="0.2">
      <c r="A37" s="458" t="s">
        <v>618</v>
      </c>
      <c r="B37" s="459">
        <v>20</v>
      </c>
      <c r="C37" s="470" t="s">
        <v>193</v>
      </c>
      <c r="D37" s="460">
        <v>0</v>
      </c>
      <c r="E37" s="445">
        <f t="shared" si="2"/>
        <v>0</v>
      </c>
      <c r="F37" s="460"/>
      <c r="G37" s="465"/>
      <c r="H37" s="458"/>
      <c r="I37" s="462"/>
      <c r="J37" s="471"/>
    </row>
    <row r="38" spans="1:12" x14ac:dyDescent="0.2">
      <c r="A38" s="472" t="s">
        <v>619</v>
      </c>
      <c r="B38" s="473">
        <v>60</v>
      </c>
      <c r="C38" s="472" t="s">
        <v>299</v>
      </c>
      <c r="D38" s="460">
        <v>0</v>
      </c>
      <c r="E38" s="445">
        <f t="shared" si="2"/>
        <v>0</v>
      </c>
      <c r="G38" s="460"/>
    </row>
    <row r="39" spans="1:12" x14ac:dyDescent="0.2">
      <c r="A39" s="472"/>
      <c r="B39" s="473"/>
      <c r="C39" s="472"/>
      <c r="D39" s="460"/>
      <c r="G39" s="460"/>
    </row>
    <row r="40" spans="1:12" x14ac:dyDescent="0.2">
      <c r="A40" s="472" t="s">
        <v>620</v>
      </c>
      <c r="B40" s="473"/>
      <c r="C40" s="472"/>
      <c r="D40" s="460"/>
      <c r="G40" s="460"/>
    </row>
    <row r="41" spans="1:12" s="464" customFormat="1" x14ac:dyDescent="0.2">
      <c r="A41" s="458" t="s">
        <v>610</v>
      </c>
      <c r="B41" s="459">
        <v>2</v>
      </c>
      <c r="C41" s="458" t="s">
        <v>299</v>
      </c>
      <c r="D41" s="460">
        <v>0</v>
      </c>
      <c r="E41" s="445">
        <f t="shared" ref="E41:E43" si="3">B41*D41</f>
        <v>0</v>
      </c>
      <c r="F41" s="461"/>
      <c r="G41" s="461"/>
      <c r="H41" s="458"/>
      <c r="I41" s="462"/>
      <c r="J41" s="463"/>
    </row>
    <row r="42" spans="1:12" s="464" customFormat="1" x14ac:dyDescent="0.2">
      <c r="A42" s="458" t="s">
        <v>611</v>
      </c>
      <c r="B42" s="459">
        <v>2</v>
      </c>
      <c r="C42" s="458" t="s">
        <v>299</v>
      </c>
      <c r="D42" s="460">
        <v>0</v>
      </c>
      <c r="E42" s="445">
        <f t="shared" si="3"/>
        <v>0</v>
      </c>
      <c r="F42" s="461"/>
      <c r="G42" s="461"/>
      <c r="H42" s="458"/>
      <c r="I42" s="462"/>
      <c r="J42" s="463"/>
    </row>
    <row r="43" spans="1:12" s="464" customFormat="1" x14ac:dyDescent="0.2">
      <c r="A43" s="458" t="s">
        <v>615</v>
      </c>
      <c r="B43" s="459">
        <v>4</v>
      </c>
      <c r="C43" s="458" t="s">
        <v>299</v>
      </c>
      <c r="D43" s="460">
        <v>0</v>
      </c>
      <c r="E43" s="445">
        <f t="shared" si="3"/>
        <v>0</v>
      </c>
      <c r="F43" s="465"/>
      <c r="G43" s="465"/>
      <c r="H43" s="458"/>
      <c r="I43" s="462"/>
    </row>
    <row r="44" spans="1:12" x14ac:dyDescent="0.2">
      <c r="A44" s="472"/>
      <c r="B44" s="473"/>
      <c r="C44" s="472"/>
      <c r="D44" s="460"/>
      <c r="G44" s="460"/>
    </row>
    <row r="45" spans="1:12" x14ac:dyDescent="0.2">
      <c r="A45" s="472" t="s">
        <v>621</v>
      </c>
      <c r="B45" s="473"/>
      <c r="C45" s="472"/>
      <c r="D45" s="460"/>
      <c r="G45" s="460"/>
    </row>
    <row r="46" spans="1:12" s="464" customFormat="1" x14ac:dyDescent="0.2">
      <c r="A46" s="458" t="s">
        <v>622</v>
      </c>
      <c r="B46" s="459">
        <v>10</v>
      </c>
      <c r="C46" s="470" t="s">
        <v>193</v>
      </c>
      <c r="D46" s="460">
        <v>0</v>
      </c>
      <c r="E46" s="460">
        <f>B46*D46</f>
        <v>0</v>
      </c>
      <c r="F46" s="460"/>
      <c r="G46" s="465"/>
      <c r="H46" s="458"/>
      <c r="I46" s="462"/>
      <c r="J46" s="471"/>
    </row>
    <row r="47" spans="1:12" s="464" customFormat="1" x14ac:dyDescent="0.2">
      <c r="A47" s="458" t="s">
        <v>623</v>
      </c>
      <c r="B47" s="459">
        <v>10</v>
      </c>
      <c r="C47" s="470" t="s">
        <v>193</v>
      </c>
      <c r="D47" s="460">
        <v>0</v>
      </c>
      <c r="E47" s="445">
        <f>B47*D47</f>
        <v>0</v>
      </c>
      <c r="F47" s="460"/>
      <c r="G47" s="465"/>
      <c r="H47" s="458"/>
      <c r="I47" s="462"/>
      <c r="J47" s="471"/>
    </row>
    <row r="48" spans="1:12" x14ac:dyDescent="0.2">
      <c r="D48" s="444"/>
    </row>
    <row r="49" spans="1:11" x14ac:dyDescent="0.2">
      <c r="A49" s="444" t="s">
        <v>624</v>
      </c>
      <c r="D49" s="444"/>
    </row>
    <row r="50" spans="1:11" s="464" customFormat="1" x14ac:dyDescent="0.2">
      <c r="A50" s="458" t="s">
        <v>625</v>
      </c>
      <c r="B50" s="459">
        <v>2</v>
      </c>
      <c r="C50" s="458" t="s">
        <v>299</v>
      </c>
      <c r="D50" s="460">
        <v>0</v>
      </c>
      <c r="E50" s="445">
        <f t="shared" ref="E50:E53" si="4">B50*D50</f>
        <v>0</v>
      </c>
      <c r="F50" s="465"/>
      <c r="G50" s="465"/>
      <c r="H50" s="458"/>
      <c r="I50" s="462"/>
    </row>
    <row r="51" spans="1:11" s="464" customFormat="1" x14ac:dyDescent="0.2">
      <c r="A51" s="458" t="s">
        <v>626</v>
      </c>
      <c r="B51" s="459">
        <v>2</v>
      </c>
      <c r="C51" s="458" t="s">
        <v>299</v>
      </c>
      <c r="D51" s="474">
        <v>0</v>
      </c>
      <c r="E51" s="445">
        <f t="shared" si="4"/>
        <v>0</v>
      </c>
      <c r="F51" s="465"/>
      <c r="G51" s="465"/>
      <c r="H51" s="458"/>
      <c r="I51" s="462"/>
    </row>
    <row r="52" spans="1:11" s="480" customFormat="1" ht="25.5" x14ac:dyDescent="0.2">
      <c r="A52" s="475" t="s">
        <v>627</v>
      </c>
      <c r="B52" s="476">
        <v>2</v>
      </c>
      <c r="C52" s="475" t="s">
        <v>299</v>
      </c>
      <c r="D52" s="477">
        <v>0</v>
      </c>
      <c r="E52" s="456">
        <f t="shared" si="4"/>
        <v>0</v>
      </c>
      <c r="F52" s="478"/>
      <c r="G52" s="478"/>
      <c r="H52" s="475"/>
      <c r="I52" s="479"/>
    </row>
    <row r="53" spans="1:11" s="480" customFormat="1" ht="25.5" x14ac:dyDescent="0.2">
      <c r="A53" s="475" t="s">
        <v>628</v>
      </c>
      <c r="B53" s="476">
        <v>2</v>
      </c>
      <c r="C53" s="475" t="s">
        <v>299</v>
      </c>
      <c r="D53" s="477">
        <v>0</v>
      </c>
      <c r="E53" s="456">
        <f t="shared" si="4"/>
        <v>0</v>
      </c>
      <c r="F53" s="478"/>
      <c r="G53" s="478"/>
      <c r="H53" s="475"/>
      <c r="I53" s="479"/>
    </row>
    <row r="55" spans="1:11" s="487" customFormat="1" hidden="1" x14ac:dyDescent="0.2">
      <c r="A55" s="481"/>
      <c r="B55" s="482"/>
      <c r="C55" s="481"/>
      <c r="D55" s="483"/>
      <c r="E55" s="484"/>
      <c r="F55" s="485"/>
      <c r="G55" s="485"/>
      <c r="H55" s="481"/>
      <c r="I55" s="486"/>
    </row>
    <row r="56" spans="1:11" s="494" customFormat="1" hidden="1" x14ac:dyDescent="0.2">
      <c r="A56" s="488"/>
      <c r="B56" s="489"/>
      <c r="C56" s="488"/>
      <c r="D56" s="490"/>
      <c r="E56" s="491"/>
      <c r="F56" s="492"/>
      <c r="G56" s="492"/>
      <c r="H56" s="488"/>
      <c r="I56" s="493"/>
    </row>
    <row r="57" spans="1:11" s="494" customFormat="1" x14ac:dyDescent="0.2">
      <c r="A57" s="495" t="s">
        <v>629</v>
      </c>
      <c r="B57" s="489"/>
      <c r="C57" s="488"/>
      <c r="D57" s="490"/>
      <c r="E57" s="491"/>
      <c r="F57" s="492"/>
      <c r="G57" s="492"/>
      <c r="H57" s="488"/>
      <c r="I57" s="493"/>
    </row>
    <row r="58" spans="1:11" s="464" customFormat="1" x14ac:dyDescent="0.2">
      <c r="A58" s="458" t="s">
        <v>630</v>
      </c>
      <c r="B58" s="459">
        <v>120</v>
      </c>
      <c r="C58" s="458" t="s">
        <v>193</v>
      </c>
      <c r="D58" s="460">
        <v>0</v>
      </c>
      <c r="E58" s="445">
        <f t="shared" ref="E58:E60" si="5">B58*D58</f>
        <v>0</v>
      </c>
      <c r="F58" s="465"/>
      <c r="G58" s="465"/>
      <c r="H58" s="458"/>
      <c r="I58" s="462"/>
      <c r="J58" s="496"/>
    </row>
    <row r="59" spans="1:11" s="464" customFormat="1" x14ac:dyDescent="0.2">
      <c r="A59" s="458" t="s">
        <v>631</v>
      </c>
      <c r="B59" s="459">
        <v>90</v>
      </c>
      <c r="C59" s="458" t="s">
        <v>193</v>
      </c>
      <c r="D59" s="460">
        <v>0</v>
      </c>
      <c r="E59" s="445">
        <f t="shared" si="5"/>
        <v>0</v>
      </c>
      <c r="F59" s="465"/>
      <c r="G59" s="465"/>
      <c r="H59" s="458"/>
      <c r="I59" s="462"/>
      <c r="J59" s="496"/>
    </row>
    <row r="60" spans="1:11" s="464" customFormat="1" x14ac:dyDescent="0.2">
      <c r="A60" s="458" t="s">
        <v>632</v>
      </c>
      <c r="B60" s="459">
        <v>20</v>
      </c>
      <c r="C60" s="458" t="s">
        <v>193</v>
      </c>
      <c r="D60" s="460">
        <v>0</v>
      </c>
      <c r="E60" s="445">
        <f t="shared" si="5"/>
        <v>0</v>
      </c>
      <c r="F60" s="465"/>
      <c r="G60" s="465"/>
      <c r="H60" s="458"/>
      <c r="I60" s="462"/>
      <c r="J60" s="496"/>
    </row>
    <row r="61" spans="1:11" x14ac:dyDescent="0.2">
      <c r="A61" s="472"/>
      <c r="B61" s="473"/>
      <c r="C61" s="472"/>
      <c r="D61" s="460"/>
      <c r="G61" s="460"/>
    </row>
    <row r="62" spans="1:11" x14ac:dyDescent="0.2">
      <c r="A62" s="497" t="s">
        <v>633</v>
      </c>
      <c r="B62" s="473"/>
      <c r="C62" s="472"/>
      <c r="D62" s="460"/>
      <c r="E62" s="445">
        <f>SUM(E15:E60)</f>
        <v>0</v>
      </c>
      <c r="G62" s="460"/>
    </row>
    <row r="63" spans="1:11" x14ac:dyDescent="0.2">
      <c r="A63" s="472"/>
      <c r="B63" s="473"/>
      <c r="C63" s="472"/>
      <c r="D63" s="460"/>
      <c r="G63" s="460"/>
      <c r="I63" s="458"/>
      <c r="J63" s="459"/>
      <c r="K63" s="458"/>
    </row>
    <row r="64" spans="1:11" s="464" customFormat="1" x14ac:dyDescent="0.2">
      <c r="A64" s="458"/>
      <c r="B64" s="459"/>
      <c r="C64" s="458"/>
      <c r="D64" s="460"/>
      <c r="E64" s="445"/>
      <c r="F64" s="465"/>
      <c r="G64" s="460"/>
      <c r="H64" s="458"/>
      <c r="I64" s="458"/>
      <c r="J64" s="459"/>
      <c r="K64" s="458"/>
    </row>
    <row r="65" spans="1:244" s="452" customFormat="1" x14ac:dyDescent="0.2">
      <c r="A65" s="453" t="s">
        <v>28</v>
      </c>
      <c r="B65" s="450"/>
      <c r="C65" s="449"/>
      <c r="D65" s="451"/>
      <c r="E65" s="451"/>
      <c r="F65" s="450"/>
      <c r="I65" s="458"/>
      <c r="J65" s="459"/>
      <c r="K65" s="458"/>
    </row>
    <row r="66" spans="1:244" s="452" customFormat="1" x14ac:dyDescent="0.2">
      <c r="A66" s="449"/>
      <c r="B66" s="450"/>
      <c r="C66" s="449"/>
      <c r="D66" s="451"/>
      <c r="E66" s="451"/>
      <c r="F66" s="450"/>
      <c r="I66" s="458"/>
      <c r="J66" s="459"/>
      <c r="K66" s="458"/>
    </row>
    <row r="67" spans="1:244" x14ac:dyDescent="0.2">
      <c r="A67" s="453" t="s">
        <v>634</v>
      </c>
      <c r="I67" s="458"/>
      <c r="J67" s="459"/>
      <c r="K67" s="458"/>
    </row>
    <row r="68" spans="1:244" s="446" customFormat="1" x14ac:dyDescent="0.2">
      <c r="A68" s="444" t="s">
        <v>635</v>
      </c>
      <c r="B68" s="444">
        <v>47</v>
      </c>
      <c r="C68" s="444" t="s">
        <v>299</v>
      </c>
      <c r="D68" s="445">
        <v>0</v>
      </c>
      <c r="E68" s="445">
        <f t="shared" ref="E68:E71" si="6">B68*D68</f>
        <v>0</v>
      </c>
      <c r="F68" s="496">
        <v>210201516</v>
      </c>
      <c r="G68" s="444"/>
      <c r="H68" s="445"/>
      <c r="I68" s="458"/>
      <c r="J68" s="459"/>
      <c r="K68" s="458"/>
      <c r="L68" s="444"/>
      <c r="M68" s="444"/>
      <c r="N68" s="444"/>
      <c r="O68" s="444"/>
      <c r="P68" s="444"/>
      <c r="Q68" s="444"/>
      <c r="R68" s="444"/>
      <c r="S68" s="444"/>
      <c r="T68" s="444"/>
      <c r="U68" s="444"/>
      <c r="V68" s="444"/>
      <c r="W68" s="444"/>
      <c r="X68" s="444"/>
      <c r="Y68" s="444"/>
      <c r="Z68" s="444"/>
      <c r="AA68" s="444"/>
      <c r="AB68" s="444"/>
      <c r="AC68" s="444"/>
      <c r="AD68" s="444"/>
      <c r="AE68" s="444"/>
      <c r="AF68" s="444"/>
      <c r="AG68" s="444"/>
      <c r="AH68" s="444"/>
      <c r="AI68" s="444"/>
      <c r="AJ68" s="444"/>
      <c r="AK68" s="444"/>
      <c r="AL68" s="444"/>
      <c r="AM68" s="444"/>
      <c r="AN68" s="444"/>
      <c r="AO68" s="444"/>
      <c r="AP68" s="444"/>
      <c r="AQ68" s="444"/>
      <c r="AR68" s="444"/>
      <c r="AS68" s="444"/>
      <c r="AT68" s="444"/>
      <c r="AU68" s="444"/>
      <c r="AV68" s="444"/>
      <c r="AW68" s="444"/>
      <c r="AX68" s="444"/>
      <c r="AY68" s="444"/>
      <c r="AZ68" s="444"/>
      <c r="BA68" s="444"/>
      <c r="BB68" s="444"/>
      <c r="BC68" s="444"/>
      <c r="BD68" s="444"/>
      <c r="BE68" s="444"/>
      <c r="BF68" s="444"/>
      <c r="BG68" s="444"/>
      <c r="BH68" s="444"/>
      <c r="BI68" s="444"/>
      <c r="BJ68" s="444"/>
      <c r="BK68" s="444"/>
      <c r="BL68" s="444"/>
      <c r="BM68" s="444"/>
      <c r="BN68" s="444"/>
      <c r="BO68" s="444"/>
      <c r="BP68" s="444"/>
      <c r="BQ68" s="444"/>
      <c r="BR68" s="444"/>
      <c r="BS68" s="444"/>
      <c r="BT68" s="444"/>
      <c r="BU68" s="444"/>
      <c r="BV68" s="444"/>
      <c r="BW68" s="444"/>
      <c r="BX68" s="444"/>
      <c r="BY68" s="444"/>
      <c r="BZ68" s="444"/>
      <c r="CA68" s="444"/>
      <c r="CB68" s="444"/>
      <c r="CC68" s="444"/>
      <c r="CD68" s="444"/>
      <c r="CE68" s="444"/>
      <c r="CF68" s="444"/>
      <c r="CG68" s="444"/>
      <c r="CH68" s="444"/>
      <c r="CI68" s="444"/>
      <c r="CJ68" s="444"/>
      <c r="CK68" s="444"/>
      <c r="CL68" s="444"/>
      <c r="CM68" s="444"/>
      <c r="CN68" s="444"/>
      <c r="CO68" s="444"/>
      <c r="CP68" s="444"/>
      <c r="CQ68" s="444"/>
      <c r="CR68" s="444"/>
      <c r="CS68" s="444"/>
      <c r="CT68" s="444"/>
      <c r="CU68" s="444"/>
      <c r="CV68" s="444"/>
      <c r="CW68" s="444"/>
      <c r="CX68" s="444"/>
      <c r="CY68" s="444"/>
      <c r="CZ68" s="444"/>
      <c r="DA68" s="444"/>
      <c r="DB68" s="444"/>
      <c r="DC68" s="444"/>
      <c r="DD68" s="444"/>
      <c r="DE68" s="444"/>
      <c r="DF68" s="444"/>
      <c r="DG68" s="444"/>
      <c r="DH68" s="444"/>
      <c r="DI68" s="444"/>
      <c r="DJ68" s="444"/>
      <c r="DK68" s="444"/>
      <c r="DL68" s="444"/>
      <c r="DM68" s="444"/>
      <c r="DN68" s="444"/>
      <c r="DO68" s="444"/>
      <c r="DP68" s="444"/>
      <c r="DQ68" s="444"/>
      <c r="DR68" s="444"/>
      <c r="DS68" s="444"/>
      <c r="DT68" s="444"/>
      <c r="DU68" s="444"/>
      <c r="DV68" s="444"/>
      <c r="DW68" s="444"/>
      <c r="DX68" s="444"/>
      <c r="DY68" s="444"/>
      <c r="DZ68" s="444"/>
      <c r="EA68" s="444"/>
      <c r="EB68" s="444"/>
      <c r="EC68" s="444"/>
      <c r="ED68" s="444"/>
      <c r="EE68" s="444"/>
      <c r="EF68" s="444"/>
      <c r="EG68" s="444"/>
      <c r="EH68" s="444"/>
      <c r="EI68" s="444"/>
      <c r="EJ68" s="444"/>
      <c r="EK68" s="444"/>
      <c r="EL68" s="444"/>
      <c r="EM68" s="444"/>
      <c r="EN68" s="444"/>
      <c r="EO68" s="444"/>
      <c r="EP68" s="444"/>
      <c r="EQ68" s="444"/>
      <c r="ER68" s="444"/>
      <c r="ES68" s="444"/>
      <c r="ET68" s="444"/>
      <c r="EU68" s="444"/>
      <c r="EV68" s="444"/>
      <c r="EW68" s="444"/>
      <c r="EX68" s="444"/>
      <c r="EY68" s="444"/>
      <c r="EZ68" s="444"/>
      <c r="FA68" s="444"/>
      <c r="FB68" s="444"/>
      <c r="FC68" s="444"/>
      <c r="FD68" s="444"/>
      <c r="FE68" s="444"/>
      <c r="FF68" s="444"/>
      <c r="FG68" s="444"/>
      <c r="FH68" s="444"/>
      <c r="FI68" s="444"/>
      <c r="FJ68" s="444"/>
      <c r="FK68" s="444"/>
      <c r="FL68" s="444"/>
      <c r="FM68" s="444"/>
      <c r="FN68" s="444"/>
      <c r="FO68" s="444"/>
      <c r="FP68" s="444"/>
      <c r="FQ68" s="444"/>
      <c r="FR68" s="444"/>
      <c r="FS68" s="444"/>
      <c r="FT68" s="444"/>
      <c r="FU68" s="444"/>
      <c r="FV68" s="444"/>
      <c r="FW68" s="444"/>
      <c r="FX68" s="444"/>
      <c r="FY68" s="444"/>
      <c r="FZ68" s="444"/>
      <c r="GA68" s="444"/>
      <c r="GB68" s="444"/>
      <c r="GC68" s="444"/>
      <c r="GD68" s="444"/>
      <c r="GE68" s="444"/>
      <c r="GF68" s="444"/>
      <c r="GG68" s="444"/>
      <c r="GH68" s="444"/>
      <c r="GI68" s="444"/>
      <c r="GJ68" s="444"/>
      <c r="GK68" s="444"/>
      <c r="GL68" s="444"/>
      <c r="GM68" s="444"/>
      <c r="GN68" s="444"/>
      <c r="GO68" s="444"/>
      <c r="GP68" s="444"/>
      <c r="GQ68" s="444"/>
      <c r="GR68" s="444"/>
      <c r="GS68" s="444"/>
      <c r="GT68" s="444"/>
      <c r="GU68" s="444"/>
      <c r="GV68" s="444"/>
      <c r="GW68" s="444"/>
      <c r="GX68" s="444"/>
      <c r="GY68" s="444"/>
      <c r="GZ68" s="444"/>
      <c r="HA68" s="444"/>
      <c r="HB68" s="444"/>
      <c r="HC68" s="444"/>
      <c r="HD68" s="444"/>
      <c r="HE68" s="444"/>
      <c r="HF68" s="444"/>
      <c r="HG68" s="444"/>
      <c r="HH68" s="444"/>
      <c r="HI68" s="444"/>
      <c r="HJ68" s="444"/>
      <c r="HK68" s="444"/>
      <c r="HL68" s="444"/>
      <c r="HM68" s="444"/>
      <c r="HN68" s="444"/>
      <c r="HO68" s="444"/>
      <c r="HP68" s="444"/>
      <c r="HQ68" s="444"/>
      <c r="HR68" s="444"/>
      <c r="HS68" s="444"/>
      <c r="HT68" s="444"/>
      <c r="HU68" s="444"/>
      <c r="HV68" s="444"/>
      <c r="HW68" s="444"/>
      <c r="HX68" s="444"/>
      <c r="HY68" s="444"/>
      <c r="HZ68" s="444"/>
      <c r="IA68" s="444"/>
      <c r="IB68" s="444"/>
      <c r="IC68" s="444"/>
      <c r="ID68" s="444"/>
      <c r="IE68" s="444"/>
      <c r="IF68" s="444"/>
      <c r="IG68" s="444"/>
      <c r="IH68" s="444"/>
      <c r="II68" s="444"/>
      <c r="IJ68" s="444"/>
    </row>
    <row r="69" spans="1:244" x14ac:dyDescent="0.2">
      <c r="A69" s="444" t="s">
        <v>636</v>
      </c>
      <c r="B69" s="444">
        <v>2</v>
      </c>
      <c r="C69" s="444" t="s">
        <v>299</v>
      </c>
      <c r="D69" s="445">
        <v>0</v>
      </c>
      <c r="E69" s="445">
        <f t="shared" si="6"/>
        <v>0</v>
      </c>
      <c r="F69" s="496">
        <v>210201516</v>
      </c>
      <c r="H69" s="445"/>
      <c r="I69" s="458"/>
      <c r="J69" s="459"/>
      <c r="K69" s="458"/>
    </row>
    <row r="70" spans="1:244" s="464" customFormat="1" x14ac:dyDescent="0.2">
      <c r="A70" s="444" t="s">
        <v>637</v>
      </c>
      <c r="B70" s="459">
        <v>1</v>
      </c>
      <c r="C70" s="458" t="s">
        <v>299</v>
      </c>
      <c r="D70" s="460">
        <v>0</v>
      </c>
      <c r="E70" s="445">
        <f t="shared" si="6"/>
        <v>0</v>
      </c>
      <c r="F70" s="496">
        <v>210120441</v>
      </c>
      <c r="G70" s="496"/>
      <c r="H70" s="458"/>
      <c r="I70" s="458"/>
      <c r="J70" s="459"/>
      <c r="K70" s="458"/>
    </row>
    <row r="71" spans="1:244" s="464" customFormat="1" x14ac:dyDescent="0.2">
      <c r="A71" s="458" t="s">
        <v>638</v>
      </c>
      <c r="B71" s="459">
        <v>4</v>
      </c>
      <c r="C71" s="458" t="s">
        <v>299</v>
      </c>
      <c r="D71" s="460">
        <v>0</v>
      </c>
      <c r="E71" s="445">
        <f t="shared" si="6"/>
        <v>0</v>
      </c>
      <c r="F71" s="496" t="s">
        <v>639</v>
      </c>
      <c r="G71" s="496"/>
      <c r="H71" s="458"/>
      <c r="I71" s="458"/>
      <c r="J71" s="459"/>
      <c r="K71" s="467"/>
    </row>
    <row r="72" spans="1:244" x14ac:dyDescent="0.2">
      <c r="F72" s="496"/>
      <c r="H72" s="445"/>
      <c r="I72" s="458"/>
      <c r="J72" s="459"/>
      <c r="K72" s="470"/>
    </row>
    <row r="73" spans="1:244" s="464" customFormat="1" x14ac:dyDescent="0.2">
      <c r="A73" s="498" t="s">
        <v>608</v>
      </c>
      <c r="B73" s="459"/>
      <c r="C73" s="458"/>
      <c r="D73" s="460"/>
      <c r="E73" s="460"/>
      <c r="F73" s="446"/>
      <c r="G73" s="465"/>
      <c r="H73" s="458"/>
      <c r="I73" s="472"/>
      <c r="J73" s="473"/>
      <c r="K73" s="472"/>
    </row>
    <row r="74" spans="1:244" s="464" customFormat="1" x14ac:dyDescent="0.2">
      <c r="A74" s="458" t="s">
        <v>609</v>
      </c>
      <c r="B74" s="459">
        <v>2</v>
      </c>
      <c r="C74" s="458" t="s">
        <v>299</v>
      </c>
      <c r="D74" s="460">
        <v>0</v>
      </c>
      <c r="E74" s="460">
        <f t="shared" ref="E74:E84" si="7">B74*D74</f>
        <v>0</v>
      </c>
      <c r="F74" s="496" t="s">
        <v>640</v>
      </c>
      <c r="G74" s="496"/>
      <c r="H74" s="460"/>
      <c r="I74" s="472"/>
      <c r="J74" s="473"/>
      <c r="K74" s="472"/>
    </row>
    <row r="75" spans="1:244" s="464" customFormat="1" x14ac:dyDescent="0.2">
      <c r="A75" s="458" t="s">
        <v>610</v>
      </c>
      <c r="B75" s="459">
        <v>4</v>
      </c>
      <c r="C75" s="458" t="s">
        <v>299</v>
      </c>
      <c r="D75" s="460">
        <v>0</v>
      </c>
      <c r="E75" s="460">
        <f t="shared" si="7"/>
        <v>0</v>
      </c>
      <c r="F75" s="496" t="s">
        <v>640</v>
      </c>
      <c r="G75" s="496"/>
      <c r="H75" s="460"/>
      <c r="I75" s="472"/>
      <c r="J75" s="473"/>
      <c r="K75" s="472"/>
    </row>
    <row r="76" spans="1:244" s="464" customFormat="1" x14ac:dyDescent="0.2">
      <c r="A76" s="458" t="s">
        <v>612</v>
      </c>
      <c r="B76" s="459">
        <v>2</v>
      </c>
      <c r="C76" s="458" t="s">
        <v>299</v>
      </c>
      <c r="D76" s="460">
        <v>0</v>
      </c>
      <c r="E76" s="445">
        <f t="shared" si="7"/>
        <v>0</v>
      </c>
      <c r="F76" s="496" t="s">
        <v>641</v>
      </c>
      <c r="G76" s="496"/>
      <c r="H76" s="460"/>
      <c r="I76" s="458"/>
      <c r="J76" s="459"/>
      <c r="K76" s="470"/>
    </row>
    <row r="77" spans="1:244" s="464" customFormat="1" x14ac:dyDescent="0.2">
      <c r="A77" s="458" t="s">
        <v>642</v>
      </c>
      <c r="B77" s="459">
        <v>8</v>
      </c>
      <c r="C77" s="458" t="s">
        <v>299</v>
      </c>
      <c r="D77" s="460">
        <v>0</v>
      </c>
      <c r="E77" s="445">
        <f t="shared" si="7"/>
        <v>0</v>
      </c>
      <c r="F77" s="496" t="s">
        <v>641</v>
      </c>
      <c r="G77" s="496"/>
      <c r="H77" s="458"/>
      <c r="I77" s="458"/>
      <c r="J77" s="459"/>
      <c r="K77" s="470"/>
    </row>
    <row r="78" spans="1:244" s="464" customFormat="1" x14ac:dyDescent="0.2">
      <c r="A78" s="458" t="s">
        <v>615</v>
      </c>
      <c r="B78" s="459">
        <v>17</v>
      </c>
      <c r="C78" s="458" t="s">
        <v>299</v>
      </c>
      <c r="D78" s="460">
        <v>0</v>
      </c>
      <c r="E78" s="460">
        <f t="shared" si="7"/>
        <v>0</v>
      </c>
      <c r="F78" s="496" t="s">
        <v>643</v>
      </c>
      <c r="H78" s="458"/>
      <c r="I78" s="444"/>
      <c r="J78" s="444"/>
      <c r="K78" s="444"/>
    </row>
    <row r="79" spans="1:244" s="464" customFormat="1" x14ac:dyDescent="0.2">
      <c r="A79" s="458" t="s">
        <v>617</v>
      </c>
      <c r="B79" s="459">
        <v>10</v>
      </c>
      <c r="C79" s="458" t="s">
        <v>299</v>
      </c>
      <c r="D79" s="460">
        <v>0</v>
      </c>
      <c r="E79" s="460">
        <f t="shared" si="7"/>
        <v>0</v>
      </c>
      <c r="F79" s="496" t="s">
        <v>644</v>
      </c>
      <c r="H79" s="458"/>
      <c r="I79" s="444"/>
      <c r="J79" s="444"/>
      <c r="K79" s="444"/>
    </row>
    <row r="80" spans="1:244" s="464" customFormat="1" x14ac:dyDescent="0.2">
      <c r="A80" s="458" t="s">
        <v>622</v>
      </c>
      <c r="B80" s="459">
        <v>10</v>
      </c>
      <c r="C80" s="458" t="s">
        <v>193</v>
      </c>
      <c r="D80" s="460">
        <v>0</v>
      </c>
      <c r="E80" s="460">
        <f t="shared" si="7"/>
        <v>0</v>
      </c>
      <c r="F80" s="496" t="s">
        <v>645</v>
      </c>
      <c r="G80" s="496"/>
      <c r="H80" s="458"/>
      <c r="I80" s="462"/>
      <c r="J80" s="499"/>
    </row>
    <row r="81" spans="1:16" s="464" customFormat="1" x14ac:dyDescent="0.2">
      <c r="A81" s="458" t="s">
        <v>618</v>
      </c>
      <c r="B81" s="459">
        <v>20</v>
      </c>
      <c r="C81" s="458" t="s">
        <v>193</v>
      </c>
      <c r="D81" s="460">
        <v>0</v>
      </c>
      <c r="E81" s="460">
        <f t="shared" si="7"/>
        <v>0</v>
      </c>
      <c r="F81" s="496" t="s">
        <v>646</v>
      </c>
      <c r="G81" s="496"/>
      <c r="H81" s="458"/>
      <c r="I81" s="458"/>
      <c r="J81" s="459"/>
      <c r="K81" s="458"/>
    </row>
    <row r="82" spans="1:16" s="464" customFormat="1" x14ac:dyDescent="0.2">
      <c r="A82" s="458" t="s">
        <v>623</v>
      </c>
      <c r="B82" s="459">
        <v>20</v>
      </c>
      <c r="C82" s="458" t="s">
        <v>193</v>
      </c>
      <c r="D82" s="460">
        <v>0</v>
      </c>
      <c r="E82" s="460">
        <f t="shared" si="7"/>
        <v>0</v>
      </c>
      <c r="F82" s="496" t="s">
        <v>646</v>
      </c>
      <c r="G82" s="496"/>
      <c r="H82" s="458"/>
      <c r="I82" s="458"/>
      <c r="J82" s="459"/>
      <c r="K82" s="458"/>
    </row>
    <row r="83" spans="1:16" s="464" customFormat="1" x14ac:dyDescent="0.2">
      <c r="A83" s="458" t="s">
        <v>647</v>
      </c>
      <c r="B83" s="459">
        <v>4</v>
      </c>
      <c r="C83" s="458" t="s">
        <v>299</v>
      </c>
      <c r="D83" s="460">
        <v>0</v>
      </c>
      <c r="E83" s="460">
        <f t="shared" si="7"/>
        <v>0</v>
      </c>
      <c r="F83" s="496">
        <v>210120421</v>
      </c>
      <c r="G83" s="496"/>
      <c r="H83" s="458"/>
      <c r="I83" s="475"/>
      <c r="J83" s="476"/>
      <c r="K83" s="475"/>
    </row>
    <row r="84" spans="1:16" s="464" customFormat="1" x14ac:dyDescent="0.2">
      <c r="A84" s="458" t="s">
        <v>648</v>
      </c>
      <c r="B84" s="459">
        <v>8</v>
      </c>
      <c r="C84" s="458" t="s">
        <v>299</v>
      </c>
      <c r="D84" s="500">
        <v>0</v>
      </c>
      <c r="E84" s="500">
        <f t="shared" si="7"/>
        <v>0</v>
      </c>
      <c r="F84" s="496">
        <v>210100258</v>
      </c>
      <c r="G84" s="496"/>
      <c r="H84" s="458"/>
      <c r="I84" s="475"/>
      <c r="J84" s="476"/>
      <c r="K84" s="475"/>
    </row>
    <row r="85" spans="1:16" s="487" customFormat="1" hidden="1" x14ac:dyDescent="0.2">
      <c r="A85" s="481"/>
      <c r="B85" s="482"/>
      <c r="C85" s="481"/>
      <c r="E85" s="484"/>
      <c r="F85" s="496">
        <v>210100253</v>
      </c>
      <c r="G85" s="485"/>
      <c r="H85" s="483"/>
      <c r="I85" s="486"/>
    </row>
    <row r="86" spans="1:16" s="494" customFormat="1" hidden="1" x14ac:dyDescent="0.2">
      <c r="A86" s="488"/>
      <c r="B86" s="489"/>
      <c r="C86" s="488"/>
      <c r="E86" s="491"/>
      <c r="F86" s="485"/>
      <c r="G86" s="492"/>
      <c r="H86" s="490"/>
      <c r="I86" s="493"/>
    </row>
    <row r="87" spans="1:16" s="494" customFormat="1" x14ac:dyDescent="0.2">
      <c r="A87" s="488"/>
      <c r="B87" s="489"/>
      <c r="C87" s="488"/>
      <c r="E87" s="491"/>
      <c r="F87" s="492"/>
      <c r="G87" s="492"/>
      <c r="H87" s="490"/>
      <c r="I87" s="493"/>
    </row>
    <row r="88" spans="1:16" x14ac:dyDescent="0.2">
      <c r="A88" s="453" t="s">
        <v>629</v>
      </c>
      <c r="D88" s="444"/>
      <c r="F88" s="492"/>
      <c r="H88" s="445"/>
    </row>
    <row r="89" spans="1:16" s="464" customFormat="1" x14ac:dyDescent="0.2">
      <c r="A89" s="458" t="s">
        <v>649</v>
      </c>
      <c r="B89" s="459">
        <v>120</v>
      </c>
      <c r="C89" s="458" t="s">
        <v>193</v>
      </c>
      <c r="D89" s="460">
        <v>0</v>
      </c>
      <c r="E89" s="460">
        <f t="shared" ref="E89:E91" si="8">B89*D89</f>
        <v>0</v>
      </c>
      <c r="F89" s="496" t="s">
        <v>650</v>
      </c>
      <c r="G89" s="496"/>
      <c r="H89" s="458"/>
      <c r="I89" s="462"/>
    </row>
    <row r="90" spans="1:16" s="464" customFormat="1" x14ac:dyDescent="0.2">
      <c r="A90" s="458" t="s">
        <v>651</v>
      </c>
      <c r="B90" s="459">
        <v>90</v>
      </c>
      <c r="C90" s="458" t="s">
        <v>193</v>
      </c>
      <c r="D90" s="460">
        <v>0</v>
      </c>
      <c r="E90" s="460">
        <f t="shared" si="8"/>
        <v>0</v>
      </c>
      <c r="F90" s="496" t="s">
        <v>652</v>
      </c>
      <c r="G90" s="496"/>
      <c r="H90" s="458"/>
      <c r="I90" s="462"/>
    </row>
    <row r="91" spans="1:16" s="464" customFormat="1" x14ac:dyDescent="0.2">
      <c r="A91" s="458" t="s">
        <v>653</v>
      </c>
      <c r="B91" s="459">
        <v>20</v>
      </c>
      <c r="C91" s="458" t="s">
        <v>193</v>
      </c>
      <c r="D91" s="460">
        <v>0</v>
      </c>
      <c r="E91" s="460">
        <f t="shared" si="8"/>
        <v>0</v>
      </c>
      <c r="F91" s="496" t="s">
        <v>654</v>
      </c>
      <c r="G91" s="496"/>
      <c r="H91" s="458"/>
      <c r="I91" s="462"/>
    </row>
    <row r="92" spans="1:16" s="464" customFormat="1" x14ac:dyDescent="0.2">
      <c r="A92" s="458"/>
      <c r="B92" s="459"/>
      <c r="C92" s="458"/>
      <c r="D92" s="460"/>
      <c r="E92" s="445"/>
      <c r="F92" s="496"/>
      <c r="G92" s="496"/>
      <c r="H92" s="460"/>
      <c r="I92" s="462"/>
      <c r="J92" s="460"/>
    </row>
    <row r="93" spans="1:16" s="464" customFormat="1" x14ac:dyDescent="0.2">
      <c r="A93" s="498" t="s">
        <v>571</v>
      </c>
      <c r="B93" s="459"/>
      <c r="C93" s="458"/>
      <c r="D93" s="460"/>
      <c r="E93" s="445"/>
      <c r="F93" s="496"/>
      <c r="G93" s="496"/>
      <c r="H93" s="458"/>
      <c r="I93" s="462"/>
      <c r="J93" s="501"/>
      <c r="K93" s="502"/>
      <c r="P93" s="503"/>
    </row>
    <row r="94" spans="1:16" s="464" customFormat="1" x14ac:dyDescent="0.2">
      <c r="A94" s="504" t="s">
        <v>655</v>
      </c>
      <c r="B94" s="505">
        <v>4</v>
      </c>
      <c r="C94" s="504" t="s">
        <v>236</v>
      </c>
      <c r="D94" s="506">
        <v>0</v>
      </c>
      <c r="E94" s="506">
        <f t="shared" ref="E94:E99" si="9">+D94*B94</f>
        <v>0</v>
      </c>
      <c r="F94" s="496"/>
      <c r="G94" s="496"/>
      <c r="H94" s="506"/>
      <c r="I94" s="462"/>
      <c r="J94" s="506"/>
      <c r="K94" s="502"/>
      <c r="P94" s="503"/>
    </row>
    <row r="95" spans="1:16" s="464" customFormat="1" x14ac:dyDescent="0.2">
      <c r="A95" s="504" t="s">
        <v>656</v>
      </c>
      <c r="B95" s="505">
        <v>20</v>
      </c>
      <c r="C95" s="504" t="s">
        <v>236</v>
      </c>
      <c r="D95" s="506">
        <v>0</v>
      </c>
      <c r="E95" s="506">
        <f t="shared" si="9"/>
        <v>0</v>
      </c>
      <c r="F95" s="496"/>
      <c r="G95" s="496"/>
      <c r="H95" s="506"/>
      <c r="I95" s="462"/>
      <c r="J95" s="506"/>
      <c r="K95" s="502"/>
      <c r="P95" s="503"/>
    </row>
    <row r="96" spans="1:16" s="464" customFormat="1" x14ac:dyDescent="0.2">
      <c r="A96" s="504" t="s">
        <v>657</v>
      </c>
      <c r="B96" s="505">
        <v>10</v>
      </c>
      <c r="C96" s="504" t="s">
        <v>236</v>
      </c>
      <c r="D96" s="506">
        <v>0</v>
      </c>
      <c r="E96" s="506">
        <f t="shared" si="9"/>
        <v>0</v>
      </c>
      <c r="F96" s="496"/>
      <c r="G96" s="496"/>
      <c r="H96" s="506"/>
      <c r="I96" s="462"/>
      <c r="J96" s="506"/>
      <c r="K96" s="502"/>
      <c r="P96" s="503"/>
    </row>
    <row r="97" spans="1:16" s="464" customFormat="1" x14ac:dyDescent="0.2">
      <c r="A97" s="504" t="s">
        <v>658</v>
      </c>
      <c r="B97" s="505">
        <v>10</v>
      </c>
      <c r="C97" s="504" t="s">
        <v>236</v>
      </c>
      <c r="D97" s="506">
        <v>0</v>
      </c>
      <c r="E97" s="506">
        <f t="shared" si="9"/>
        <v>0</v>
      </c>
      <c r="F97" s="496"/>
      <c r="G97" s="496"/>
      <c r="H97" s="506"/>
      <c r="I97" s="462"/>
      <c r="J97" s="506"/>
      <c r="K97" s="502"/>
      <c r="P97" s="503"/>
    </row>
    <row r="98" spans="1:16" s="464" customFormat="1" x14ac:dyDescent="0.2">
      <c r="A98" s="504" t="s">
        <v>659</v>
      </c>
      <c r="B98" s="505">
        <v>1</v>
      </c>
      <c r="C98" s="504" t="s">
        <v>417</v>
      </c>
      <c r="D98" s="506">
        <v>0</v>
      </c>
      <c r="E98" s="506">
        <f t="shared" si="9"/>
        <v>0</v>
      </c>
      <c r="F98" s="496"/>
      <c r="G98" s="496"/>
      <c r="H98" s="506"/>
      <c r="I98" s="462"/>
      <c r="J98" s="506"/>
      <c r="K98" s="502"/>
      <c r="P98" s="503"/>
    </row>
    <row r="99" spans="1:16" s="464" customFormat="1" x14ac:dyDescent="0.2">
      <c r="A99" s="504" t="s">
        <v>660</v>
      </c>
      <c r="B99" s="505">
        <v>1</v>
      </c>
      <c r="C99" s="504" t="s">
        <v>417</v>
      </c>
      <c r="D99" s="506">
        <v>0</v>
      </c>
      <c r="E99" s="506">
        <f t="shared" si="9"/>
        <v>0</v>
      </c>
      <c r="F99" s="496"/>
      <c r="G99" s="496"/>
      <c r="H99" s="506"/>
      <c r="I99" s="462"/>
      <c r="J99" s="506"/>
      <c r="K99" s="502"/>
      <c r="P99" s="503"/>
    </row>
    <row r="100" spans="1:16" s="464" customFormat="1" x14ac:dyDescent="0.2">
      <c r="A100" s="504"/>
      <c r="B100" s="505"/>
      <c r="C100" s="504"/>
      <c r="D100" s="506"/>
      <c r="E100" s="506"/>
      <c r="F100" s="496"/>
      <c r="G100" s="496"/>
      <c r="H100" s="506"/>
      <c r="I100" s="462"/>
      <c r="J100" s="506"/>
      <c r="K100" s="502"/>
      <c r="P100" s="503"/>
    </row>
    <row r="101" spans="1:16" s="464" customFormat="1" x14ac:dyDescent="0.2">
      <c r="A101" s="504" t="s">
        <v>661</v>
      </c>
      <c r="B101" s="505">
        <v>5</v>
      </c>
      <c r="C101" s="504" t="s">
        <v>236</v>
      </c>
      <c r="D101" s="506">
        <v>0</v>
      </c>
      <c r="E101" s="506">
        <f>+D101*B101</f>
        <v>0</v>
      </c>
      <c r="F101" s="496"/>
      <c r="G101" s="496"/>
      <c r="H101" s="506"/>
      <c r="I101" s="462"/>
      <c r="J101" s="506"/>
      <c r="K101" s="502"/>
      <c r="P101" s="503"/>
    </row>
    <row r="102" spans="1:16" x14ac:dyDescent="0.2">
      <c r="A102" s="504" t="s">
        <v>662</v>
      </c>
      <c r="B102" s="505">
        <v>1</v>
      </c>
      <c r="C102" s="504" t="s">
        <v>417</v>
      </c>
      <c r="D102" s="506">
        <v>0</v>
      </c>
      <c r="E102" s="506">
        <f>+D102*B102</f>
        <v>0</v>
      </c>
      <c r="H102" s="506"/>
      <c r="J102" s="506"/>
    </row>
    <row r="103" spans="1:16" x14ac:dyDescent="0.2">
      <c r="A103" s="504"/>
      <c r="B103" s="505"/>
      <c r="C103" s="504"/>
      <c r="D103" s="506"/>
      <c r="E103" s="506"/>
    </row>
    <row r="104" spans="1:16" x14ac:dyDescent="0.2">
      <c r="A104" s="453" t="s">
        <v>663</v>
      </c>
      <c r="E104" s="445">
        <f>SUM(E68:E102)</f>
        <v>0</v>
      </c>
    </row>
  </sheetData>
  <pageMargins left="0.7" right="0.7" top="0.78740157499999996" bottom="0.78740157499999996" header="0.3" footer="0.3"/>
  <pageSetup paperSize="9" scale="85"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AAW263"/>
  <sheetViews>
    <sheetView workbookViewId="0">
      <selection activeCell="G30" sqref="G30"/>
    </sheetView>
  </sheetViews>
  <sheetFormatPr defaultColWidth="9.140625" defaultRowHeight="11.25" x14ac:dyDescent="0.2"/>
  <cols>
    <col min="1" max="1" width="5.7109375" style="322" customWidth="1"/>
    <col min="2" max="2" width="16.42578125" style="331" customWidth="1"/>
    <col min="3" max="3" width="57.42578125" style="331" customWidth="1"/>
    <col min="4" max="4" width="80.140625" style="322" customWidth="1"/>
    <col min="5" max="5" width="5.42578125" style="404" customWidth="1"/>
    <col min="6" max="6" width="9" style="405" customWidth="1"/>
    <col min="7" max="7" width="10.42578125" style="405" customWidth="1"/>
    <col min="8" max="8" width="13.7109375" style="405" bestFit="1" customWidth="1"/>
    <col min="9" max="9" width="9.140625" style="322"/>
    <col min="10" max="725" width="9.140625" style="323"/>
    <col min="726" max="16384" width="9.140625" style="322"/>
  </cols>
  <sheetData>
    <row r="1" spans="1:725" ht="25.15" customHeight="1" x14ac:dyDescent="0.2">
      <c r="A1" s="316" t="str">
        <f>[3]POLOZKY!A1</f>
        <v>FSS, m.č.5.13</v>
      </c>
      <c r="B1" s="318"/>
      <c r="C1" s="318"/>
      <c r="D1" s="319"/>
      <c r="E1" s="320"/>
      <c r="F1" s="319"/>
      <c r="G1" s="319"/>
      <c r="H1" s="321" t="s">
        <v>456</v>
      </c>
    </row>
    <row r="2" spans="1:725" ht="3" customHeight="1" x14ac:dyDescent="0.25">
      <c r="A2" s="324"/>
      <c r="B2" s="326"/>
      <c r="C2" s="326"/>
      <c r="D2" s="327"/>
      <c r="E2" s="327"/>
      <c r="F2" s="327"/>
      <c r="G2" s="327"/>
      <c r="H2" s="328"/>
    </row>
    <row r="3" spans="1:725" ht="25.5" customHeight="1" x14ac:dyDescent="0.3">
      <c r="A3" s="329" t="str">
        <f>[3]POLOZKY!A3</f>
        <v>12 SLABOPROUDÉ ROZVODY</v>
      </c>
      <c r="D3" s="332"/>
      <c r="E3" s="333"/>
      <c r="F3" s="334"/>
      <c r="G3" s="334"/>
      <c r="H3" s="334"/>
    </row>
    <row r="4" spans="1:725" ht="16.5" customHeight="1" x14ac:dyDescent="0.2">
      <c r="B4" s="322"/>
      <c r="C4" s="322"/>
      <c r="E4" s="322"/>
      <c r="F4" s="322"/>
      <c r="G4" s="322"/>
      <c r="H4" s="322"/>
    </row>
    <row r="5" spans="1:725" ht="16.5" customHeight="1" x14ac:dyDescent="0.2">
      <c r="A5" s="430" t="s">
        <v>584</v>
      </c>
      <c r="B5" s="322"/>
      <c r="C5" s="322"/>
      <c r="E5" s="322"/>
      <c r="F5" s="322"/>
      <c r="G5" s="322"/>
      <c r="H5" s="322"/>
    </row>
    <row r="6" spans="1:725" ht="16.5" customHeight="1" x14ac:dyDescent="0.2">
      <c r="B6" s="322"/>
      <c r="C6" s="322"/>
      <c r="E6" s="322"/>
      <c r="F6" s="322"/>
      <c r="G6" s="322"/>
      <c r="H6" s="322"/>
    </row>
    <row r="7" spans="1:725" ht="31.5" customHeight="1" x14ac:dyDescent="0.2">
      <c r="A7" s="635" t="s">
        <v>105</v>
      </c>
      <c r="B7" s="649" t="s">
        <v>585</v>
      </c>
      <c r="C7" s="637" t="s">
        <v>586</v>
      </c>
      <c r="D7" s="637"/>
      <c r="E7" s="637" t="s">
        <v>108</v>
      </c>
      <c r="F7" s="638" t="s">
        <v>109</v>
      </c>
      <c r="G7" s="639" t="s">
        <v>110</v>
      </c>
      <c r="H7" s="640" t="s">
        <v>460</v>
      </c>
    </row>
    <row r="8" spans="1:725" s="435" customFormat="1" ht="12.75" x14ac:dyDescent="0.2">
      <c r="A8" s="375" t="s">
        <v>461</v>
      </c>
      <c r="B8" s="389">
        <v>1</v>
      </c>
      <c r="C8" s="377" t="str">
        <f>[3]POLOZKY!C6</f>
        <v>Universální kabelážní systém (UKS)</v>
      </c>
      <c r="D8" s="431"/>
      <c r="E8" s="432"/>
      <c r="F8" s="433"/>
      <c r="G8" s="434"/>
      <c r="H8" s="434"/>
      <c r="J8" s="381"/>
      <c r="K8" s="381"/>
      <c r="L8" s="381"/>
      <c r="M8" s="381"/>
      <c r="N8" s="381"/>
      <c r="O8" s="381"/>
      <c r="P8" s="381"/>
      <c r="Q8" s="381"/>
      <c r="R8" s="381"/>
      <c r="S8" s="381"/>
      <c r="T8" s="381"/>
      <c r="U8" s="381"/>
      <c r="V8" s="381"/>
      <c r="W8" s="381"/>
      <c r="X8" s="381"/>
      <c r="Y8" s="381"/>
      <c r="Z8" s="381"/>
      <c r="AA8" s="381"/>
      <c r="AB8" s="381"/>
      <c r="AC8" s="381"/>
      <c r="AD8" s="381"/>
      <c r="AE8" s="381"/>
      <c r="AF8" s="381"/>
      <c r="AG8" s="381"/>
      <c r="AH8" s="381"/>
      <c r="AI8" s="381"/>
      <c r="AJ8" s="381"/>
      <c r="AK8" s="381"/>
      <c r="AL8" s="381"/>
      <c r="AM8" s="381"/>
      <c r="AN8" s="381"/>
      <c r="AO8" s="381"/>
      <c r="AP8" s="381"/>
      <c r="AQ8" s="381"/>
      <c r="AR8" s="381"/>
      <c r="AS8" s="381"/>
      <c r="AT8" s="381"/>
      <c r="AU8" s="381"/>
      <c r="AV8" s="381"/>
      <c r="AW8" s="381"/>
      <c r="AX8" s="381"/>
      <c r="AY8" s="381"/>
      <c r="AZ8" s="381"/>
      <c r="BA8" s="381"/>
      <c r="BB8" s="381"/>
      <c r="BC8" s="381"/>
      <c r="BD8" s="381"/>
      <c r="BE8" s="381"/>
      <c r="BF8" s="381"/>
      <c r="BG8" s="381"/>
      <c r="BH8" s="381"/>
      <c r="BI8" s="381"/>
      <c r="BJ8" s="381"/>
      <c r="BK8" s="381"/>
      <c r="BL8" s="381"/>
      <c r="BM8" s="381"/>
      <c r="BN8" s="381"/>
      <c r="BO8" s="381"/>
      <c r="BP8" s="381"/>
      <c r="BQ8" s="381"/>
      <c r="BR8" s="381"/>
      <c r="BS8" s="381"/>
      <c r="BT8" s="381"/>
      <c r="BU8" s="381"/>
      <c r="BV8" s="381"/>
      <c r="BW8" s="381"/>
      <c r="BX8" s="381"/>
      <c r="BY8" s="381"/>
      <c r="BZ8" s="381"/>
      <c r="CA8" s="381"/>
      <c r="CB8" s="381"/>
      <c r="CC8" s="381"/>
      <c r="CD8" s="381"/>
      <c r="CE8" s="381"/>
      <c r="CF8" s="381"/>
      <c r="CG8" s="381"/>
      <c r="CH8" s="381"/>
      <c r="CI8" s="381"/>
      <c r="CJ8" s="381"/>
      <c r="CK8" s="381"/>
      <c r="CL8" s="381"/>
      <c r="CM8" s="381"/>
      <c r="CN8" s="381"/>
      <c r="CO8" s="381"/>
      <c r="CP8" s="381"/>
      <c r="CQ8" s="381"/>
      <c r="CR8" s="381"/>
      <c r="CS8" s="381"/>
      <c r="CT8" s="381"/>
      <c r="CU8" s="381"/>
      <c r="CV8" s="381"/>
      <c r="CW8" s="381"/>
      <c r="CX8" s="381"/>
      <c r="CY8" s="381"/>
      <c r="CZ8" s="381"/>
      <c r="DA8" s="381"/>
      <c r="DB8" s="381"/>
      <c r="DC8" s="381"/>
      <c r="DD8" s="381"/>
      <c r="DE8" s="381"/>
      <c r="DF8" s="381"/>
      <c r="DG8" s="381"/>
      <c r="DH8" s="381"/>
      <c r="DI8" s="381"/>
      <c r="DJ8" s="381"/>
      <c r="DK8" s="381"/>
      <c r="DL8" s="381"/>
      <c r="DM8" s="381"/>
      <c r="DN8" s="381"/>
      <c r="DO8" s="381"/>
      <c r="DP8" s="381"/>
      <c r="DQ8" s="381"/>
      <c r="DR8" s="381"/>
      <c r="DS8" s="381"/>
      <c r="DT8" s="381"/>
      <c r="DU8" s="381"/>
      <c r="DV8" s="381"/>
      <c r="DW8" s="381"/>
      <c r="DX8" s="381"/>
      <c r="DY8" s="381"/>
      <c r="DZ8" s="381"/>
      <c r="EA8" s="381"/>
      <c r="EB8" s="381"/>
      <c r="EC8" s="381"/>
      <c r="ED8" s="381"/>
      <c r="EE8" s="381"/>
      <c r="EF8" s="381"/>
      <c r="EG8" s="381"/>
      <c r="EH8" s="381"/>
      <c r="EI8" s="381"/>
      <c r="EJ8" s="381"/>
      <c r="EK8" s="381"/>
      <c r="EL8" s="381"/>
      <c r="EM8" s="381"/>
      <c r="EN8" s="381"/>
      <c r="EO8" s="381"/>
      <c r="EP8" s="381"/>
      <c r="EQ8" s="381"/>
      <c r="ER8" s="381"/>
      <c r="ES8" s="381"/>
      <c r="ET8" s="381"/>
      <c r="EU8" s="381"/>
      <c r="EV8" s="381"/>
      <c r="EW8" s="381"/>
      <c r="EX8" s="381"/>
      <c r="EY8" s="381"/>
      <c r="EZ8" s="381"/>
      <c r="FA8" s="381"/>
      <c r="FB8" s="381"/>
      <c r="FC8" s="381"/>
      <c r="FD8" s="381"/>
      <c r="FE8" s="381"/>
      <c r="FF8" s="381"/>
      <c r="FG8" s="381"/>
      <c r="FH8" s="381"/>
      <c r="FI8" s="381"/>
      <c r="FJ8" s="381"/>
      <c r="FK8" s="381"/>
      <c r="FL8" s="381"/>
      <c r="FM8" s="381"/>
      <c r="FN8" s="381"/>
      <c r="FO8" s="381"/>
      <c r="FP8" s="381"/>
      <c r="FQ8" s="381"/>
      <c r="FR8" s="381"/>
      <c r="FS8" s="381"/>
      <c r="FT8" s="381"/>
      <c r="FU8" s="381"/>
      <c r="FV8" s="381"/>
      <c r="FW8" s="381"/>
      <c r="FX8" s="381"/>
      <c r="FY8" s="381"/>
      <c r="FZ8" s="381"/>
      <c r="GA8" s="381"/>
      <c r="GB8" s="381"/>
      <c r="GC8" s="381"/>
      <c r="GD8" s="381"/>
      <c r="GE8" s="381"/>
      <c r="GF8" s="381"/>
      <c r="GG8" s="381"/>
      <c r="GH8" s="381"/>
      <c r="GI8" s="381"/>
      <c r="GJ8" s="381"/>
      <c r="GK8" s="381"/>
      <c r="GL8" s="381"/>
      <c r="GM8" s="381"/>
      <c r="GN8" s="381"/>
      <c r="GO8" s="381"/>
      <c r="GP8" s="381"/>
      <c r="GQ8" s="381"/>
      <c r="GR8" s="381"/>
      <c r="GS8" s="381"/>
      <c r="GT8" s="381"/>
      <c r="GU8" s="381"/>
      <c r="GV8" s="381"/>
      <c r="GW8" s="381"/>
      <c r="GX8" s="381"/>
      <c r="GY8" s="381"/>
      <c r="GZ8" s="381"/>
      <c r="HA8" s="381"/>
      <c r="HB8" s="381"/>
      <c r="HC8" s="381"/>
      <c r="HD8" s="381"/>
      <c r="HE8" s="381"/>
      <c r="HF8" s="381"/>
      <c r="HG8" s="381"/>
      <c r="HH8" s="381"/>
      <c r="HI8" s="381"/>
      <c r="HJ8" s="381"/>
      <c r="HK8" s="381"/>
      <c r="HL8" s="381"/>
      <c r="HM8" s="381"/>
      <c r="HN8" s="381"/>
      <c r="HO8" s="381"/>
      <c r="HP8" s="381"/>
      <c r="HQ8" s="381"/>
      <c r="HR8" s="381"/>
      <c r="HS8" s="381"/>
      <c r="HT8" s="381"/>
      <c r="HU8" s="381"/>
      <c r="HV8" s="381"/>
      <c r="HW8" s="381"/>
      <c r="HX8" s="381"/>
      <c r="HY8" s="381"/>
      <c r="HZ8" s="381"/>
      <c r="IA8" s="381"/>
      <c r="IB8" s="381"/>
      <c r="IC8" s="381"/>
      <c r="ID8" s="381"/>
      <c r="IE8" s="381"/>
      <c r="IF8" s="381"/>
      <c r="IG8" s="381"/>
      <c r="IH8" s="381"/>
      <c r="II8" s="381"/>
      <c r="IJ8" s="381"/>
      <c r="IK8" s="381"/>
      <c r="IL8" s="381"/>
      <c r="IM8" s="381"/>
      <c r="IN8" s="381"/>
      <c r="IO8" s="381"/>
      <c r="IP8" s="381"/>
      <c r="IQ8" s="381"/>
      <c r="IR8" s="381"/>
      <c r="IS8" s="381"/>
      <c r="IT8" s="381"/>
      <c r="IU8" s="381"/>
      <c r="IV8" s="381"/>
      <c r="IW8" s="381"/>
      <c r="IX8" s="381"/>
      <c r="IY8" s="381"/>
      <c r="IZ8" s="381"/>
      <c r="JA8" s="381"/>
      <c r="JB8" s="381"/>
      <c r="JC8" s="381"/>
      <c r="JD8" s="381"/>
      <c r="JE8" s="381"/>
      <c r="JF8" s="381"/>
      <c r="JG8" s="381"/>
      <c r="JH8" s="381"/>
      <c r="JI8" s="381"/>
      <c r="JJ8" s="381"/>
      <c r="JK8" s="381"/>
      <c r="JL8" s="381"/>
      <c r="JM8" s="381"/>
      <c r="JN8" s="381"/>
      <c r="JO8" s="381"/>
      <c r="JP8" s="381"/>
      <c r="JQ8" s="381"/>
      <c r="JR8" s="381"/>
      <c r="JS8" s="381"/>
      <c r="JT8" s="381"/>
      <c r="JU8" s="381"/>
      <c r="JV8" s="381"/>
      <c r="JW8" s="381"/>
      <c r="JX8" s="381"/>
      <c r="JY8" s="381"/>
      <c r="JZ8" s="381"/>
      <c r="KA8" s="381"/>
      <c r="KB8" s="381"/>
      <c r="KC8" s="381"/>
      <c r="KD8" s="381"/>
      <c r="KE8" s="381"/>
      <c r="KF8" s="381"/>
      <c r="KG8" s="381"/>
      <c r="KH8" s="381"/>
      <c r="KI8" s="381"/>
      <c r="KJ8" s="381"/>
      <c r="KK8" s="381"/>
      <c r="KL8" s="381"/>
      <c r="KM8" s="381"/>
      <c r="KN8" s="381"/>
      <c r="KO8" s="381"/>
      <c r="KP8" s="381"/>
      <c r="KQ8" s="381"/>
      <c r="KR8" s="381"/>
      <c r="KS8" s="381"/>
      <c r="KT8" s="381"/>
      <c r="KU8" s="381"/>
      <c r="KV8" s="381"/>
      <c r="KW8" s="381"/>
      <c r="KX8" s="381"/>
      <c r="KY8" s="381"/>
      <c r="KZ8" s="381"/>
      <c r="LA8" s="381"/>
      <c r="LB8" s="381"/>
      <c r="LC8" s="381"/>
      <c r="LD8" s="381"/>
      <c r="LE8" s="381"/>
      <c r="LF8" s="381"/>
      <c r="LG8" s="381"/>
      <c r="LH8" s="381"/>
      <c r="LI8" s="381"/>
      <c r="LJ8" s="381"/>
      <c r="LK8" s="381"/>
      <c r="LL8" s="381"/>
      <c r="LM8" s="381"/>
      <c r="LN8" s="381"/>
      <c r="LO8" s="381"/>
      <c r="LP8" s="381"/>
      <c r="LQ8" s="381"/>
      <c r="LR8" s="381"/>
      <c r="LS8" s="381"/>
      <c r="LT8" s="381"/>
      <c r="LU8" s="381"/>
      <c r="LV8" s="381"/>
      <c r="LW8" s="381"/>
      <c r="LX8" s="381"/>
      <c r="LY8" s="381"/>
      <c r="LZ8" s="381"/>
      <c r="MA8" s="381"/>
      <c r="MB8" s="381"/>
      <c r="MC8" s="381"/>
      <c r="MD8" s="381"/>
      <c r="ME8" s="381"/>
      <c r="MF8" s="381"/>
      <c r="MG8" s="381"/>
      <c r="MH8" s="381"/>
      <c r="MI8" s="381"/>
      <c r="MJ8" s="381"/>
      <c r="MK8" s="381"/>
      <c r="ML8" s="381"/>
      <c r="MM8" s="381"/>
      <c r="MN8" s="381"/>
      <c r="MO8" s="381"/>
      <c r="MP8" s="381"/>
      <c r="MQ8" s="381"/>
      <c r="MR8" s="381"/>
      <c r="MS8" s="381"/>
      <c r="MT8" s="381"/>
      <c r="MU8" s="381"/>
      <c r="MV8" s="381"/>
      <c r="MW8" s="381"/>
      <c r="MX8" s="381"/>
      <c r="MY8" s="381"/>
      <c r="MZ8" s="381"/>
      <c r="NA8" s="381"/>
      <c r="NB8" s="381"/>
      <c r="NC8" s="381"/>
      <c r="ND8" s="381"/>
      <c r="NE8" s="381"/>
      <c r="NF8" s="381"/>
      <c r="NG8" s="381"/>
      <c r="NH8" s="381"/>
      <c r="NI8" s="381"/>
      <c r="NJ8" s="381"/>
      <c r="NK8" s="381"/>
      <c r="NL8" s="381"/>
      <c r="NM8" s="381"/>
      <c r="NN8" s="381"/>
      <c r="NO8" s="381"/>
      <c r="NP8" s="381"/>
      <c r="NQ8" s="381"/>
      <c r="NR8" s="381"/>
      <c r="NS8" s="381"/>
      <c r="NT8" s="381"/>
      <c r="NU8" s="381"/>
      <c r="NV8" s="381"/>
      <c r="NW8" s="381"/>
      <c r="NX8" s="381"/>
      <c r="NY8" s="381"/>
      <c r="NZ8" s="381"/>
      <c r="OA8" s="381"/>
      <c r="OB8" s="381"/>
      <c r="OC8" s="381"/>
      <c r="OD8" s="381"/>
      <c r="OE8" s="381"/>
      <c r="OF8" s="381"/>
      <c r="OG8" s="381"/>
      <c r="OH8" s="381"/>
      <c r="OI8" s="381"/>
      <c r="OJ8" s="381"/>
      <c r="OK8" s="381"/>
      <c r="OL8" s="381"/>
      <c r="OM8" s="381"/>
      <c r="ON8" s="381"/>
      <c r="OO8" s="381"/>
      <c r="OP8" s="381"/>
      <c r="OQ8" s="381"/>
      <c r="OR8" s="381"/>
      <c r="OS8" s="381"/>
      <c r="OT8" s="381"/>
      <c r="OU8" s="381"/>
      <c r="OV8" s="381"/>
      <c r="OW8" s="381"/>
      <c r="OX8" s="381"/>
      <c r="OY8" s="381"/>
      <c r="OZ8" s="381"/>
      <c r="PA8" s="381"/>
      <c r="PB8" s="381"/>
      <c r="PC8" s="381"/>
      <c r="PD8" s="381"/>
      <c r="PE8" s="381"/>
      <c r="PF8" s="381"/>
      <c r="PG8" s="381"/>
      <c r="PH8" s="381"/>
      <c r="PI8" s="381"/>
      <c r="PJ8" s="381"/>
      <c r="PK8" s="381"/>
      <c r="PL8" s="381"/>
      <c r="PM8" s="381"/>
      <c r="PN8" s="381"/>
      <c r="PO8" s="381"/>
      <c r="PP8" s="381"/>
      <c r="PQ8" s="381"/>
      <c r="PR8" s="381"/>
      <c r="PS8" s="381"/>
      <c r="PT8" s="381"/>
      <c r="PU8" s="381"/>
      <c r="PV8" s="381"/>
      <c r="PW8" s="381"/>
      <c r="PX8" s="381"/>
      <c r="PY8" s="381"/>
      <c r="PZ8" s="381"/>
      <c r="QA8" s="381"/>
      <c r="QB8" s="381"/>
      <c r="QC8" s="381"/>
      <c r="QD8" s="381"/>
      <c r="QE8" s="381"/>
      <c r="QF8" s="381"/>
      <c r="QG8" s="381"/>
      <c r="QH8" s="381"/>
      <c r="QI8" s="381"/>
      <c r="QJ8" s="381"/>
      <c r="QK8" s="381"/>
      <c r="QL8" s="381"/>
      <c r="QM8" s="381"/>
      <c r="QN8" s="381"/>
      <c r="QO8" s="381"/>
      <c r="QP8" s="381"/>
      <c r="QQ8" s="381"/>
      <c r="QR8" s="381"/>
      <c r="QS8" s="381"/>
      <c r="QT8" s="381"/>
      <c r="QU8" s="381"/>
      <c r="QV8" s="381"/>
      <c r="QW8" s="381"/>
      <c r="QX8" s="381"/>
      <c r="QY8" s="381"/>
      <c r="QZ8" s="381"/>
      <c r="RA8" s="381"/>
      <c r="RB8" s="381"/>
      <c r="RC8" s="381"/>
      <c r="RD8" s="381"/>
      <c r="RE8" s="381"/>
      <c r="RF8" s="381"/>
      <c r="RG8" s="381"/>
      <c r="RH8" s="381"/>
      <c r="RI8" s="381"/>
      <c r="RJ8" s="381"/>
      <c r="RK8" s="381"/>
      <c r="RL8" s="381"/>
      <c r="RM8" s="381"/>
      <c r="RN8" s="381"/>
      <c r="RO8" s="381"/>
      <c r="RP8" s="381"/>
      <c r="RQ8" s="381"/>
      <c r="RR8" s="381"/>
      <c r="RS8" s="381"/>
      <c r="RT8" s="381"/>
      <c r="RU8" s="381"/>
      <c r="RV8" s="381"/>
      <c r="RW8" s="381"/>
      <c r="RX8" s="381"/>
      <c r="RY8" s="381"/>
      <c r="RZ8" s="381"/>
      <c r="SA8" s="381"/>
      <c r="SB8" s="381"/>
      <c r="SC8" s="381"/>
      <c r="SD8" s="381"/>
      <c r="SE8" s="381"/>
      <c r="SF8" s="381"/>
      <c r="SG8" s="381"/>
      <c r="SH8" s="381"/>
      <c r="SI8" s="381"/>
      <c r="SJ8" s="381"/>
      <c r="SK8" s="381"/>
      <c r="SL8" s="381"/>
      <c r="SM8" s="381"/>
      <c r="SN8" s="381"/>
      <c r="SO8" s="381"/>
      <c r="SP8" s="381"/>
      <c r="SQ8" s="381"/>
      <c r="SR8" s="381"/>
      <c r="SS8" s="381"/>
      <c r="ST8" s="381"/>
      <c r="SU8" s="381"/>
      <c r="SV8" s="381"/>
      <c r="SW8" s="381"/>
      <c r="SX8" s="381"/>
      <c r="SY8" s="381"/>
      <c r="SZ8" s="381"/>
      <c r="TA8" s="381"/>
      <c r="TB8" s="381"/>
      <c r="TC8" s="381"/>
      <c r="TD8" s="381"/>
      <c r="TE8" s="381"/>
      <c r="TF8" s="381"/>
      <c r="TG8" s="381"/>
      <c r="TH8" s="381"/>
      <c r="TI8" s="381"/>
      <c r="TJ8" s="381"/>
      <c r="TK8" s="381"/>
      <c r="TL8" s="381"/>
      <c r="TM8" s="381"/>
      <c r="TN8" s="381"/>
      <c r="TO8" s="381"/>
      <c r="TP8" s="381"/>
      <c r="TQ8" s="381"/>
      <c r="TR8" s="381"/>
      <c r="TS8" s="381"/>
      <c r="TT8" s="381"/>
      <c r="TU8" s="381"/>
      <c r="TV8" s="381"/>
      <c r="TW8" s="381"/>
      <c r="TX8" s="381"/>
      <c r="TY8" s="381"/>
      <c r="TZ8" s="381"/>
      <c r="UA8" s="381"/>
      <c r="UB8" s="381"/>
      <c r="UC8" s="381"/>
      <c r="UD8" s="381"/>
      <c r="UE8" s="381"/>
      <c r="UF8" s="381"/>
      <c r="UG8" s="381"/>
      <c r="UH8" s="381"/>
      <c r="UI8" s="381"/>
      <c r="UJ8" s="381"/>
      <c r="UK8" s="381"/>
      <c r="UL8" s="381"/>
      <c r="UM8" s="381"/>
      <c r="UN8" s="381"/>
      <c r="UO8" s="381"/>
      <c r="UP8" s="381"/>
      <c r="UQ8" s="381"/>
      <c r="UR8" s="381"/>
      <c r="US8" s="381"/>
      <c r="UT8" s="381"/>
      <c r="UU8" s="381"/>
      <c r="UV8" s="381"/>
      <c r="UW8" s="381"/>
      <c r="UX8" s="381"/>
      <c r="UY8" s="381"/>
      <c r="UZ8" s="381"/>
      <c r="VA8" s="381"/>
      <c r="VB8" s="381"/>
      <c r="VC8" s="381"/>
      <c r="VD8" s="381"/>
      <c r="VE8" s="381"/>
      <c r="VF8" s="381"/>
      <c r="VG8" s="381"/>
      <c r="VH8" s="381"/>
      <c r="VI8" s="381"/>
      <c r="VJ8" s="381"/>
      <c r="VK8" s="381"/>
      <c r="VL8" s="381"/>
      <c r="VM8" s="381"/>
      <c r="VN8" s="381"/>
      <c r="VO8" s="381"/>
      <c r="VP8" s="381"/>
      <c r="VQ8" s="381"/>
      <c r="VR8" s="381"/>
      <c r="VS8" s="381"/>
      <c r="VT8" s="381"/>
      <c r="VU8" s="381"/>
      <c r="VV8" s="381"/>
      <c r="VW8" s="381"/>
      <c r="VX8" s="381"/>
      <c r="VY8" s="381"/>
      <c r="VZ8" s="381"/>
      <c r="WA8" s="381"/>
      <c r="WB8" s="381"/>
      <c r="WC8" s="381"/>
      <c r="WD8" s="381"/>
      <c r="WE8" s="381"/>
      <c r="WF8" s="381"/>
      <c r="WG8" s="381"/>
      <c r="WH8" s="381"/>
      <c r="WI8" s="381"/>
      <c r="WJ8" s="381"/>
      <c r="WK8" s="381"/>
      <c r="WL8" s="381"/>
      <c r="WM8" s="381"/>
      <c r="WN8" s="381"/>
      <c r="WO8" s="381"/>
      <c r="WP8" s="381"/>
      <c r="WQ8" s="381"/>
      <c r="WR8" s="381"/>
      <c r="WS8" s="381"/>
      <c r="WT8" s="381"/>
      <c r="WU8" s="381"/>
      <c r="WV8" s="381"/>
      <c r="WW8" s="381"/>
      <c r="WX8" s="381"/>
      <c r="WY8" s="381"/>
      <c r="WZ8" s="381"/>
      <c r="XA8" s="381"/>
      <c r="XB8" s="381"/>
      <c r="XC8" s="381"/>
      <c r="XD8" s="381"/>
      <c r="XE8" s="381"/>
      <c r="XF8" s="381"/>
      <c r="XG8" s="381"/>
      <c r="XH8" s="381"/>
      <c r="XI8" s="381"/>
      <c r="XJ8" s="381"/>
      <c r="XK8" s="381"/>
      <c r="XL8" s="381"/>
      <c r="XM8" s="381"/>
      <c r="XN8" s="381"/>
      <c r="XO8" s="381"/>
      <c r="XP8" s="381"/>
      <c r="XQ8" s="381"/>
      <c r="XR8" s="381"/>
      <c r="XS8" s="381"/>
      <c r="XT8" s="381"/>
      <c r="XU8" s="381"/>
      <c r="XV8" s="381"/>
      <c r="XW8" s="381"/>
      <c r="XX8" s="381"/>
      <c r="XY8" s="381"/>
      <c r="XZ8" s="381"/>
      <c r="YA8" s="381"/>
      <c r="YB8" s="381"/>
      <c r="YC8" s="381"/>
      <c r="YD8" s="381"/>
      <c r="YE8" s="381"/>
      <c r="YF8" s="381"/>
      <c r="YG8" s="381"/>
      <c r="YH8" s="381"/>
      <c r="YI8" s="381"/>
      <c r="YJ8" s="381"/>
      <c r="YK8" s="381"/>
      <c r="YL8" s="381"/>
      <c r="YM8" s="381"/>
      <c r="YN8" s="381"/>
      <c r="YO8" s="381"/>
      <c r="YP8" s="381"/>
      <c r="YQ8" s="381"/>
      <c r="YR8" s="381"/>
      <c r="YS8" s="381"/>
      <c r="YT8" s="381"/>
      <c r="YU8" s="381"/>
      <c r="YV8" s="381"/>
      <c r="YW8" s="381"/>
      <c r="YX8" s="381"/>
      <c r="YY8" s="381"/>
      <c r="YZ8" s="381"/>
      <c r="ZA8" s="381"/>
      <c r="ZB8" s="381"/>
      <c r="ZC8" s="381"/>
      <c r="ZD8" s="381"/>
      <c r="ZE8" s="381"/>
      <c r="ZF8" s="381"/>
      <c r="ZG8" s="381"/>
      <c r="ZH8" s="381"/>
      <c r="ZI8" s="381"/>
      <c r="ZJ8" s="381"/>
      <c r="ZK8" s="381"/>
      <c r="ZL8" s="381"/>
      <c r="ZM8" s="381"/>
      <c r="ZN8" s="381"/>
      <c r="ZO8" s="381"/>
      <c r="ZP8" s="381"/>
      <c r="ZQ8" s="381"/>
      <c r="ZR8" s="381"/>
      <c r="ZS8" s="381"/>
      <c r="ZT8" s="381"/>
      <c r="ZU8" s="381"/>
      <c r="ZV8" s="381"/>
      <c r="ZW8" s="381"/>
      <c r="ZX8" s="381"/>
      <c r="ZY8" s="381"/>
      <c r="ZZ8" s="381"/>
      <c r="AAA8" s="381"/>
      <c r="AAB8" s="381"/>
      <c r="AAC8" s="381"/>
      <c r="AAD8" s="381"/>
      <c r="AAE8" s="381"/>
      <c r="AAF8" s="381"/>
      <c r="AAG8" s="381"/>
      <c r="AAH8" s="381"/>
      <c r="AAI8" s="381"/>
      <c r="AAJ8" s="381"/>
      <c r="AAK8" s="381"/>
      <c r="AAL8" s="381"/>
      <c r="AAM8" s="381"/>
      <c r="AAN8" s="381"/>
      <c r="AAO8" s="381"/>
      <c r="AAP8" s="381"/>
      <c r="AAQ8" s="381"/>
      <c r="AAR8" s="381"/>
      <c r="AAS8" s="381"/>
      <c r="AAT8" s="381"/>
      <c r="AAU8" s="381"/>
      <c r="AAV8" s="381"/>
    </row>
    <row r="9" spans="1:725" s="435" customFormat="1" ht="13.5" customHeight="1" x14ac:dyDescent="0.2">
      <c r="A9" s="371"/>
      <c r="B9" s="436"/>
      <c r="C9" s="436"/>
      <c r="D9" s="437"/>
      <c r="E9" s="437"/>
      <c r="F9" s="373"/>
      <c r="G9" s="374"/>
      <c r="H9" s="374"/>
      <c r="J9" s="381"/>
      <c r="K9" s="381"/>
      <c r="L9" s="381"/>
      <c r="M9" s="381"/>
      <c r="N9" s="381"/>
      <c r="O9" s="381"/>
      <c r="P9" s="381"/>
      <c r="Q9" s="381"/>
      <c r="R9" s="381"/>
      <c r="S9" s="381"/>
      <c r="T9" s="381"/>
      <c r="U9" s="381"/>
      <c r="V9" s="381"/>
      <c r="W9" s="381"/>
      <c r="X9" s="381"/>
      <c r="Y9" s="381"/>
      <c r="Z9" s="381"/>
      <c r="AA9" s="381"/>
      <c r="AB9" s="381"/>
      <c r="AC9" s="381"/>
      <c r="AD9" s="381"/>
      <c r="AE9" s="381"/>
      <c r="AF9" s="381"/>
      <c r="AG9" s="381"/>
      <c r="AH9" s="381"/>
      <c r="AI9" s="381"/>
      <c r="AJ9" s="381"/>
      <c r="AK9" s="381"/>
      <c r="AL9" s="381"/>
      <c r="AM9" s="381"/>
      <c r="AN9" s="381"/>
      <c r="AO9" s="381"/>
      <c r="AP9" s="381"/>
      <c r="AQ9" s="381"/>
      <c r="AR9" s="381"/>
      <c r="AS9" s="381"/>
      <c r="AT9" s="381"/>
      <c r="AU9" s="381"/>
      <c r="AV9" s="381"/>
      <c r="AW9" s="381"/>
      <c r="AX9" s="381"/>
      <c r="AY9" s="381"/>
      <c r="AZ9" s="381"/>
      <c r="BA9" s="381"/>
      <c r="BB9" s="381"/>
      <c r="BC9" s="381"/>
      <c r="BD9" s="381"/>
      <c r="BE9" s="381"/>
      <c r="BF9" s="381"/>
      <c r="BG9" s="381"/>
      <c r="BH9" s="381"/>
      <c r="BI9" s="381"/>
      <c r="BJ9" s="381"/>
      <c r="BK9" s="381"/>
      <c r="BL9" s="381"/>
      <c r="BM9" s="381"/>
      <c r="BN9" s="381"/>
      <c r="BO9" s="381"/>
      <c r="BP9" s="381"/>
      <c r="BQ9" s="381"/>
      <c r="BR9" s="381"/>
      <c r="BS9" s="381"/>
      <c r="BT9" s="381"/>
      <c r="BU9" s="381"/>
      <c r="BV9" s="381"/>
      <c r="BW9" s="381"/>
      <c r="BX9" s="381"/>
      <c r="BY9" s="381"/>
      <c r="BZ9" s="381"/>
      <c r="CA9" s="381"/>
      <c r="CB9" s="381"/>
      <c r="CC9" s="381"/>
      <c r="CD9" s="381"/>
      <c r="CE9" s="381"/>
      <c r="CF9" s="381"/>
      <c r="CG9" s="381"/>
      <c r="CH9" s="381"/>
      <c r="CI9" s="381"/>
      <c r="CJ9" s="381"/>
      <c r="CK9" s="381"/>
      <c r="CL9" s="381"/>
      <c r="CM9" s="381"/>
      <c r="CN9" s="381"/>
      <c r="CO9" s="381"/>
      <c r="CP9" s="381"/>
      <c r="CQ9" s="381"/>
      <c r="CR9" s="381"/>
      <c r="CS9" s="381"/>
      <c r="CT9" s="381"/>
      <c r="CU9" s="381"/>
      <c r="CV9" s="381"/>
      <c r="CW9" s="381"/>
      <c r="CX9" s="381"/>
      <c r="CY9" s="381"/>
      <c r="CZ9" s="381"/>
      <c r="DA9" s="381"/>
      <c r="DB9" s="381"/>
      <c r="DC9" s="381"/>
      <c r="DD9" s="381"/>
      <c r="DE9" s="381"/>
      <c r="DF9" s="381"/>
      <c r="DG9" s="381"/>
      <c r="DH9" s="381"/>
      <c r="DI9" s="381"/>
      <c r="DJ9" s="381"/>
      <c r="DK9" s="381"/>
      <c r="DL9" s="381"/>
      <c r="DM9" s="381"/>
      <c r="DN9" s="381"/>
      <c r="DO9" s="381"/>
      <c r="DP9" s="381"/>
      <c r="DQ9" s="381"/>
      <c r="DR9" s="381"/>
      <c r="DS9" s="381"/>
      <c r="DT9" s="381"/>
      <c r="DU9" s="381"/>
      <c r="DV9" s="381"/>
      <c r="DW9" s="381"/>
      <c r="DX9" s="381"/>
      <c r="DY9" s="381"/>
      <c r="DZ9" s="381"/>
      <c r="EA9" s="381"/>
      <c r="EB9" s="381"/>
      <c r="EC9" s="381"/>
      <c r="ED9" s="381"/>
      <c r="EE9" s="381"/>
      <c r="EF9" s="381"/>
      <c r="EG9" s="381"/>
      <c r="EH9" s="381"/>
      <c r="EI9" s="381"/>
      <c r="EJ9" s="381"/>
      <c r="EK9" s="381"/>
      <c r="EL9" s="381"/>
      <c r="EM9" s="381"/>
      <c r="EN9" s="381"/>
      <c r="EO9" s="381"/>
      <c r="EP9" s="381"/>
      <c r="EQ9" s="381"/>
      <c r="ER9" s="381"/>
      <c r="ES9" s="381"/>
      <c r="ET9" s="381"/>
      <c r="EU9" s="381"/>
      <c r="EV9" s="381"/>
      <c r="EW9" s="381"/>
      <c r="EX9" s="381"/>
      <c r="EY9" s="381"/>
      <c r="EZ9" s="381"/>
      <c r="FA9" s="381"/>
      <c r="FB9" s="381"/>
      <c r="FC9" s="381"/>
      <c r="FD9" s="381"/>
      <c r="FE9" s="381"/>
      <c r="FF9" s="381"/>
      <c r="FG9" s="381"/>
      <c r="FH9" s="381"/>
      <c r="FI9" s="381"/>
      <c r="FJ9" s="381"/>
      <c r="FK9" s="381"/>
      <c r="FL9" s="381"/>
      <c r="FM9" s="381"/>
      <c r="FN9" s="381"/>
      <c r="FO9" s="381"/>
      <c r="FP9" s="381"/>
      <c r="FQ9" s="381"/>
      <c r="FR9" s="381"/>
      <c r="FS9" s="381"/>
      <c r="FT9" s="381"/>
      <c r="FU9" s="381"/>
      <c r="FV9" s="381"/>
      <c r="FW9" s="381"/>
      <c r="FX9" s="381"/>
      <c r="FY9" s="381"/>
      <c r="FZ9" s="381"/>
      <c r="GA9" s="381"/>
      <c r="GB9" s="381"/>
      <c r="GC9" s="381"/>
      <c r="GD9" s="381"/>
      <c r="GE9" s="381"/>
      <c r="GF9" s="381"/>
      <c r="GG9" s="381"/>
      <c r="GH9" s="381"/>
      <c r="GI9" s="381"/>
      <c r="GJ9" s="381"/>
      <c r="GK9" s="381"/>
      <c r="GL9" s="381"/>
      <c r="GM9" s="381"/>
      <c r="GN9" s="381"/>
      <c r="GO9" s="381"/>
      <c r="GP9" s="381"/>
      <c r="GQ9" s="381"/>
      <c r="GR9" s="381"/>
      <c r="GS9" s="381"/>
      <c r="GT9" s="381"/>
      <c r="GU9" s="381"/>
      <c r="GV9" s="381"/>
      <c r="GW9" s="381"/>
      <c r="GX9" s="381"/>
      <c r="GY9" s="381"/>
      <c r="GZ9" s="381"/>
      <c r="HA9" s="381"/>
      <c r="HB9" s="381"/>
      <c r="HC9" s="381"/>
      <c r="HD9" s="381"/>
      <c r="HE9" s="381"/>
      <c r="HF9" s="381"/>
      <c r="HG9" s="381"/>
      <c r="HH9" s="381"/>
      <c r="HI9" s="381"/>
      <c r="HJ9" s="381"/>
      <c r="HK9" s="381"/>
      <c r="HL9" s="381"/>
      <c r="HM9" s="381"/>
      <c r="HN9" s="381"/>
      <c r="HO9" s="381"/>
      <c r="HP9" s="381"/>
      <c r="HQ9" s="381"/>
      <c r="HR9" s="381"/>
      <c r="HS9" s="381"/>
      <c r="HT9" s="381"/>
      <c r="HU9" s="381"/>
      <c r="HV9" s="381"/>
      <c r="HW9" s="381"/>
      <c r="HX9" s="381"/>
      <c r="HY9" s="381"/>
      <c r="HZ9" s="381"/>
      <c r="IA9" s="381"/>
      <c r="IB9" s="381"/>
      <c r="IC9" s="381"/>
      <c r="ID9" s="381"/>
      <c r="IE9" s="381"/>
      <c r="IF9" s="381"/>
      <c r="IG9" s="381"/>
      <c r="IH9" s="381"/>
      <c r="II9" s="381"/>
      <c r="IJ9" s="381"/>
      <c r="IK9" s="381"/>
      <c r="IL9" s="381"/>
      <c r="IM9" s="381"/>
      <c r="IN9" s="381"/>
      <c r="IO9" s="381"/>
      <c r="IP9" s="381"/>
      <c r="IQ9" s="381"/>
      <c r="IR9" s="381"/>
      <c r="IS9" s="381"/>
      <c r="IT9" s="381"/>
      <c r="IU9" s="381"/>
      <c r="IV9" s="381"/>
      <c r="IW9" s="381"/>
      <c r="IX9" s="381"/>
      <c r="IY9" s="381"/>
      <c r="IZ9" s="381"/>
      <c r="JA9" s="381"/>
      <c r="JB9" s="381"/>
      <c r="JC9" s="381"/>
      <c r="JD9" s="381"/>
      <c r="JE9" s="381"/>
      <c r="JF9" s="381"/>
      <c r="JG9" s="381"/>
      <c r="JH9" s="381"/>
      <c r="JI9" s="381"/>
      <c r="JJ9" s="381"/>
      <c r="JK9" s="381"/>
      <c r="JL9" s="381"/>
      <c r="JM9" s="381"/>
      <c r="JN9" s="381"/>
      <c r="JO9" s="381"/>
      <c r="JP9" s="381"/>
      <c r="JQ9" s="381"/>
      <c r="JR9" s="381"/>
      <c r="JS9" s="381"/>
      <c r="JT9" s="381"/>
      <c r="JU9" s="381"/>
      <c r="JV9" s="381"/>
      <c r="JW9" s="381"/>
      <c r="JX9" s="381"/>
      <c r="JY9" s="381"/>
      <c r="JZ9" s="381"/>
      <c r="KA9" s="381"/>
      <c r="KB9" s="381"/>
      <c r="KC9" s="381"/>
      <c r="KD9" s="381"/>
      <c r="KE9" s="381"/>
      <c r="KF9" s="381"/>
      <c r="KG9" s="381"/>
      <c r="KH9" s="381"/>
      <c r="KI9" s="381"/>
      <c r="KJ9" s="381"/>
      <c r="KK9" s="381"/>
      <c r="KL9" s="381"/>
      <c r="KM9" s="381"/>
      <c r="KN9" s="381"/>
      <c r="KO9" s="381"/>
      <c r="KP9" s="381"/>
      <c r="KQ9" s="381"/>
      <c r="KR9" s="381"/>
      <c r="KS9" s="381"/>
      <c r="KT9" s="381"/>
      <c r="KU9" s="381"/>
      <c r="KV9" s="381"/>
      <c r="KW9" s="381"/>
      <c r="KX9" s="381"/>
      <c r="KY9" s="381"/>
      <c r="KZ9" s="381"/>
      <c r="LA9" s="381"/>
      <c r="LB9" s="381"/>
      <c r="LC9" s="381"/>
      <c r="LD9" s="381"/>
      <c r="LE9" s="381"/>
      <c r="LF9" s="381"/>
      <c r="LG9" s="381"/>
      <c r="LH9" s="381"/>
      <c r="LI9" s="381"/>
      <c r="LJ9" s="381"/>
      <c r="LK9" s="381"/>
      <c r="LL9" s="381"/>
      <c r="LM9" s="381"/>
      <c r="LN9" s="381"/>
      <c r="LO9" s="381"/>
      <c r="LP9" s="381"/>
      <c r="LQ9" s="381"/>
      <c r="LR9" s="381"/>
      <c r="LS9" s="381"/>
      <c r="LT9" s="381"/>
      <c r="LU9" s="381"/>
      <c r="LV9" s="381"/>
      <c r="LW9" s="381"/>
      <c r="LX9" s="381"/>
      <c r="LY9" s="381"/>
      <c r="LZ9" s="381"/>
      <c r="MA9" s="381"/>
      <c r="MB9" s="381"/>
      <c r="MC9" s="381"/>
      <c r="MD9" s="381"/>
      <c r="ME9" s="381"/>
      <c r="MF9" s="381"/>
      <c r="MG9" s="381"/>
      <c r="MH9" s="381"/>
      <c r="MI9" s="381"/>
      <c r="MJ9" s="381"/>
      <c r="MK9" s="381"/>
      <c r="ML9" s="381"/>
      <c r="MM9" s="381"/>
      <c r="MN9" s="381"/>
      <c r="MO9" s="381"/>
      <c r="MP9" s="381"/>
      <c r="MQ9" s="381"/>
      <c r="MR9" s="381"/>
      <c r="MS9" s="381"/>
      <c r="MT9" s="381"/>
      <c r="MU9" s="381"/>
      <c r="MV9" s="381"/>
      <c r="MW9" s="381"/>
      <c r="MX9" s="381"/>
      <c r="MY9" s="381"/>
      <c r="MZ9" s="381"/>
      <c r="NA9" s="381"/>
      <c r="NB9" s="381"/>
      <c r="NC9" s="381"/>
      <c r="ND9" s="381"/>
      <c r="NE9" s="381"/>
      <c r="NF9" s="381"/>
      <c r="NG9" s="381"/>
      <c r="NH9" s="381"/>
      <c r="NI9" s="381"/>
      <c r="NJ9" s="381"/>
      <c r="NK9" s="381"/>
      <c r="NL9" s="381"/>
      <c r="NM9" s="381"/>
      <c r="NN9" s="381"/>
      <c r="NO9" s="381"/>
      <c r="NP9" s="381"/>
      <c r="NQ9" s="381"/>
      <c r="NR9" s="381"/>
      <c r="NS9" s="381"/>
      <c r="NT9" s="381"/>
      <c r="NU9" s="381"/>
      <c r="NV9" s="381"/>
      <c r="NW9" s="381"/>
      <c r="NX9" s="381"/>
      <c r="NY9" s="381"/>
      <c r="NZ9" s="381"/>
      <c r="OA9" s="381"/>
      <c r="OB9" s="381"/>
      <c r="OC9" s="381"/>
      <c r="OD9" s="381"/>
      <c r="OE9" s="381"/>
      <c r="OF9" s="381"/>
      <c r="OG9" s="381"/>
      <c r="OH9" s="381"/>
      <c r="OI9" s="381"/>
      <c r="OJ9" s="381"/>
      <c r="OK9" s="381"/>
      <c r="OL9" s="381"/>
      <c r="OM9" s="381"/>
      <c r="ON9" s="381"/>
      <c r="OO9" s="381"/>
      <c r="OP9" s="381"/>
      <c r="OQ9" s="381"/>
      <c r="OR9" s="381"/>
      <c r="OS9" s="381"/>
      <c r="OT9" s="381"/>
      <c r="OU9" s="381"/>
      <c r="OV9" s="381"/>
      <c r="OW9" s="381"/>
      <c r="OX9" s="381"/>
      <c r="OY9" s="381"/>
      <c r="OZ9" s="381"/>
      <c r="PA9" s="381"/>
      <c r="PB9" s="381"/>
      <c r="PC9" s="381"/>
      <c r="PD9" s="381"/>
      <c r="PE9" s="381"/>
      <c r="PF9" s="381"/>
      <c r="PG9" s="381"/>
      <c r="PH9" s="381"/>
      <c r="PI9" s="381"/>
      <c r="PJ9" s="381"/>
      <c r="PK9" s="381"/>
      <c r="PL9" s="381"/>
      <c r="PM9" s="381"/>
      <c r="PN9" s="381"/>
      <c r="PO9" s="381"/>
      <c r="PP9" s="381"/>
      <c r="PQ9" s="381"/>
      <c r="PR9" s="381"/>
      <c r="PS9" s="381"/>
      <c r="PT9" s="381"/>
      <c r="PU9" s="381"/>
      <c r="PV9" s="381"/>
      <c r="PW9" s="381"/>
      <c r="PX9" s="381"/>
      <c r="PY9" s="381"/>
      <c r="PZ9" s="381"/>
      <c r="QA9" s="381"/>
      <c r="QB9" s="381"/>
      <c r="QC9" s="381"/>
      <c r="QD9" s="381"/>
      <c r="QE9" s="381"/>
      <c r="QF9" s="381"/>
      <c r="QG9" s="381"/>
      <c r="QH9" s="381"/>
      <c r="QI9" s="381"/>
      <c r="QJ9" s="381"/>
      <c r="QK9" s="381"/>
      <c r="QL9" s="381"/>
      <c r="QM9" s="381"/>
      <c r="QN9" s="381"/>
      <c r="QO9" s="381"/>
      <c r="QP9" s="381"/>
      <c r="QQ9" s="381"/>
      <c r="QR9" s="381"/>
      <c r="QS9" s="381"/>
      <c r="QT9" s="381"/>
      <c r="QU9" s="381"/>
      <c r="QV9" s="381"/>
      <c r="QW9" s="381"/>
      <c r="QX9" s="381"/>
      <c r="QY9" s="381"/>
      <c r="QZ9" s="381"/>
      <c r="RA9" s="381"/>
      <c r="RB9" s="381"/>
      <c r="RC9" s="381"/>
      <c r="RD9" s="381"/>
      <c r="RE9" s="381"/>
      <c r="RF9" s="381"/>
      <c r="RG9" s="381"/>
      <c r="RH9" s="381"/>
      <c r="RI9" s="381"/>
      <c r="RJ9" s="381"/>
      <c r="RK9" s="381"/>
      <c r="RL9" s="381"/>
      <c r="RM9" s="381"/>
      <c r="RN9" s="381"/>
      <c r="RO9" s="381"/>
      <c r="RP9" s="381"/>
      <c r="RQ9" s="381"/>
      <c r="RR9" s="381"/>
      <c r="RS9" s="381"/>
      <c r="RT9" s="381"/>
      <c r="RU9" s="381"/>
      <c r="RV9" s="381"/>
      <c r="RW9" s="381"/>
      <c r="RX9" s="381"/>
      <c r="RY9" s="381"/>
      <c r="RZ9" s="381"/>
      <c r="SA9" s="381"/>
      <c r="SB9" s="381"/>
      <c r="SC9" s="381"/>
      <c r="SD9" s="381"/>
      <c r="SE9" s="381"/>
      <c r="SF9" s="381"/>
      <c r="SG9" s="381"/>
      <c r="SH9" s="381"/>
      <c r="SI9" s="381"/>
      <c r="SJ9" s="381"/>
      <c r="SK9" s="381"/>
      <c r="SL9" s="381"/>
      <c r="SM9" s="381"/>
      <c r="SN9" s="381"/>
      <c r="SO9" s="381"/>
      <c r="SP9" s="381"/>
      <c r="SQ9" s="381"/>
      <c r="SR9" s="381"/>
      <c r="SS9" s="381"/>
      <c r="ST9" s="381"/>
      <c r="SU9" s="381"/>
      <c r="SV9" s="381"/>
      <c r="SW9" s="381"/>
      <c r="SX9" s="381"/>
      <c r="SY9" s="381"/>
      <c r="SZ9" s="381"/>
      <c r="TA9" s="381"/>
      <c r="TB9" s="381"/>
      <c r="TC9" s="381"/>
      <c r="TD9" s="381"/>
      <c r="TE9" s="381"/>
      <c r="TF9" s="381"/>
      <c r="TG9" s="381"/>
      <c r="TH9" s="381"/>
      <c r="TI9" s="381"/>
      <c r="TJ9" s="381"/>
      <c r="TK9" s="381"/>
      <c r="TL9" s="381"/>
      <c r="TM9" s="381"/>
      <c r="TN9" s="381"/>
      <c r="TO9" s="381"/>
      <c r="TP9" s="381"/>
      <c r="TQ9" s="381"/>
      <c r="TR9" s="381"/>
      <c r="TS9" s="381"/>
      <c r="TT9" s="381"/>
      <c r="TU9" s="381"/>
      <c r="TV9" s="381"/>
      <c r="TW9" s="381"/>
      <c r="TX9" s="381"/>
      <c r="TY9" s="381"/>
      <c r="TZ9" s="381"/>
      <c r="UA9" s="381"/>
      <c r="UB9" s="381"/>
      <c r="UC9" s="381"/>
      <c r="UD9" s="381"/>
      <c r="UE9" s="381"/>
      <c r="UF9" s="381"/>
      <c r="UG9" s="381"/>
      <c r="UH9" s="381"/>
      <c r="UI9" s="381"/>
      <c r="UJ9" s="381"/>
      <c r="UK9" s="381"/>
      <c r="UL9" s="381"/>
      <c r="UM9" s="381"/>
      <c r="UN9" s="381"/>
      <c r="UO9" s="381"/>
      <c r="UP9" s="381"/>
      <c r="UQ9" s="381"/>
      <c r="UR9" s="381"/>
      <c r="US9" s="381"/>
      <c r="UT9" s="381"/>
      <c r="UU9" s="381"/>
      <c r="UV9" s="381"/>
      <c r="UW9" s="381"/>
      <c r="UX9" s="381"/>
      <c r="UY9" s="381"/>
      <c r="UZ9" s="381"/>
      <c r="VA9" s="381"/>
      <c r="VB9" s="381"/>
      <c r="VC9" s="381"/>
      <c r="VD9" s="381"/>
      <c r="VE9" s="381"/>
      <c r="VF9" s="381"/>
      <c r="VG9" s="381"/>
      <c r="VH9" s="381"/>
      <c r="VI9" s="381"/>
      <c r="VJ9" s="381"/>
      <c r="VK9" s="381"/>
      <c r="VL9" s="381"/>
      <c r="VM9" s="381"/>
      <c r="VN9" s="381"/>
      <c r="VO9" s="381"/>
      <c r="VP9" s="381"/>
      <c r="VQ9" s="381"/>
      <c r="VR9" s="381"/>
      <c r="VS9" s="381"/>
      <c r="VT9" s="381"/>
      <c r="VU9" s="381"/>
      <c r="VV9" s="381"/>
      <c r="VW9" s="381"/>
      <c r="VX9" s="381"/>
      <c r="VY9" s="381"/>
      <c r="VZ9" s="381"/>
      <c r="WA9" s="381"/>
      <c r="WB9" s="381"/>
      <c r="WC9" s="381"/>
      <c r="WD9" s="381"/>
      <c r="WE9" s="381"/>
      <c r="WF9" s="381"/>
      <c r="WG9" s="381"/>
      <c r="WH9" s="381"/>
      <c r="WI9" s="381"/>
      <c r="WJ9" s="381"/>
      <c r="WK9" s="381"/>
      <c r="WL9" s="381"/>
      <c r="WM9" s="381"/>
      <c r="WN9" s="381"/>
      <c r="WO9" s="381"/>
      <c r="WP9" s="381"/>
      <c r="WQ9" s="381"/>
      <c r="WR9" s="381"/>
      <c r="WS9" s="381"/>
      <c r="WT9" s="381"/>
      <c r="WU9" s="381"/>
      <c r="WV9" s="381"/>
      <c r="WW9" s="381"/>
      <c r="WX9" s="381"/>
      <c r="WY9" s="381"/>
      <c r="WZ9" s="381"/>
      <c r="XA9" s="381"/>
      <c r="XB9" s="381"/>
      <c r="XC9" s="381"/>
      <c r="XD9" s="381"/>
      <c r="XE9" s="381"/>
      <c r="XF9" s="381"/>
      <c r="XG9" s="381"/>
      <c r="XH9" s="381"/>
      <c r="XI9" s="381"/>
      <c r="XJ9" s="381"/>
      <c r="XK9" s="381"/>
      <c r="XL9" s="381"/>
      <c r="XM9" s="381"/>
      <c r="XN9" s="381"/>
      <c r="XO9" s="381"/>
      <c r="XP9" s="381"/>
      <c r="XQ9" s="381"/>
      <c r="XR9" s="381"/>
      <c r="XS9" s="381"/>
      <c r="XT9" s="381"/>
      <c r="XU9" s="381"/>
      <c r="XV9" s="381"/>
      <c r="XW9" s="381"/>
      <c r="XX9" s="381"/>
      <c r="XY9" s="381"/>
      <c r="XZ9" s="381"/>
      <c r="YA9" s="381"/>
      <c r="YB9" s="381"/>
      <c r="YC9" s="381"/>
      <c r="YD9" s="381"/>
      <c r="YE9" s="381"/>
      <c r="YF9" s="381"/>
      <c r="YG9" s="381"/>
      <c r="YH9" s="381"/>
      <c r="YI9" s="381"/>
      <c r="YJ9" s="381"/>
      <c r="YK9" s="381"/>
      <c r="YL9" s="381"/>
      <c r="YM9" s="381"/>
      <c r="YN9" s="381"/>
      <c r="YO9" s="381"/>
      <c r="YP9" s="381"/>
      <c r="YQ9" s="381"/>
      <c r="YR9" s="381"/>
      <c r="YS9" s="381"/>
      <c r="YT9" s="381"/>
      <c r="YU9" s="381"/>
      <c r="YV9" s="381"/>
      <c r="YW9" s="381"/>
      <c r="YX9" s="381"/>
      <c r="YY9" s="381"/>
      <c r="YZ9" s="381"/>
      <c r="ZA9" s="381"/>
      <c r="ZB9" s="381"/>
      <c r="ZC9" s="381"/>
      <c r="ZD9" s="381"/>
      <c r="ZE9" s="381"/>
      <c r="ZF9" s="381"/>
      <c r="ZG9" s="381"/>
      <c r="ZH9" s="381"/>
      <c r="ZI9" s="381"/>
      <c r="ZJ9" s="381"/>
      <c r="ZK9" s="381"/>
      <c r="ZL9" s="381"/>
      <c r="ZM9" s="381"/>
      <c r="ZN9" s="381"/>
      <c r="ZO9" s="381"/>
      <c r="ZP9" s="381"/>
      <c r="ZQ9" s="381"/>
      <c r="ZR9" s="381"/>
      <c r="ZS9" s="381"/>
      <c r="ZT9" s="381"/>
      <c r="ZU9" s="381"/>
      <c r="ZV9" s="381"/>
      <c r="ZW9" s="381"/>
      <c r="ZX9" s="381"/>
      <c r="ZY9" s="381"/>
      <c r="ZZ9" s="381"/>
      <c r="AAA9" s="381"/>
      <c r="AAB9" s="381"/>
      <c r="AAC9" s="381"/>
      <c r="AAD9" s="381"/>
      <c r="AAE9" s="381"/>
      <c r="AAF9" s="381"/>
      <c r="AAG9" s="381"/>
      <c r="AAH9" s="381"/>
      <c r="AAI9" s="381"/>
      <c r="AAJ9" s="381"/>
      <c r="AAK9" s="381"/>
      <c r="AAL9" s="381"/>
      <c r="AAM9" s="381"/>
      <c r="AAN9" s="381"/>
      <c r="AAO9" s="381"/>
      <c r="AAP9" s="381"/>
      <c r="AAQ9" s="381"/>
      <c r="AAR9" s="381"/>
      <c r="AAS9" s="381"/>
      <c r="AAT9" s="381"/>
      <c r="AAU9" s="381"/>
      <c r="AAV9" s="381"/>
      <c r="AAW9" s="381"/>
    </row>
    <row r="10" spans="1:725" s="435" customFormat="1" ht="13.5" customHeight="1" x14ac:dyDescent="0.2">
      <c r="A10" s="641"/>
      <c r="B10" s="648" t="s">
        <v>523</v>
      </c>
      <c r="C10" s="643"/>
      <c r="D10" s="642" t="str">
        <f>CONCATENATE(B8," ",C8)</f>
        <v>1 Universální kabelážní systém (UKS)</v>
      </c>
      <c r="E10" s="644"/>
      <c r="F10" s="645"/>
      <c r="G10" s="646"/>
      <c r="H10" s="647">
        <f>'12-2'!H57</f>
        <v>0</v>
      </c>
      <c r="J10" s="381"/>
      <c r="K10" s="381"/>
      <c r="L10" s="381"/>
      <c r="M10" s="381"/>
      <c r="N10" s="381"/>
      <c r="O10" s="381"/>
      <c r="P10" s="381"/>
      <c r="Q10" s="381"/>
      <c r="R10" s="381"/>
      <c r="S10" s="381"/>
      <c r="T10" s="381"/>
      <c r="U10" s="381"/>
      <c r="V10" s="381"/>
      <c r="W10" s="381"/>
      <c r="X10" s="381"/>
      <c r="Y10" s="381"/>
      <c r="Z10" s="381"/>
      <c r="AA10" s="381"/>
      <c r="AB10" s="381"/>
      <c r="AC10" s="381"/>
      <c r="AD10" s="381"/>
      <c r="AE10" s="381"/>
      <c r="AF10" s="381"/>
      <c r="AG10" s="381"/>
      <c r="AH10" s="381"/>
      <c r="AI10" s="381"/>
      <c r="AJ10" s="381"/>
      <c r="AK10" s="381"/>
      <c r="AL10" s="381"/>
      <c r="AM10" s="381"/>
      <c r="AN10" s="381"/>
      <c r="AO10" s="381"/>
      <c r="AP10" s="381"/>
      <c r="AQ10" s="381"/>
      <c r="AR10" s="381"/>
      <c r="AS10" s="381"/>
      <c r="AT10" s="381"/>
      <c r="AU10" s="381"/>
      <c r="AV10" s="381"/>
      <c r="AW10" s="381"/>
      <c r="AX10" s="381"/>
      <c r="AY10" s="381"/>
      <c r="AZ10" s="381"/>
      <c r="BA10" s="381"/>
      <c r="BB10" s="381"/>
      <c r="BC10" s="381"/>
      <c r="BD10" s="381"/>
      <c r="BE10" s="381"/>
      <c r="BF10" s="381"/>
      <c r="BG10" s="381"/>
      <c r="BH10" s="381"/>
      <c r="BI10" s="381"/>
      <c r="BJ10" s="381"/>
      <c r="BK10" s="381"/>
      <c r="BL10" s="381"/>
      <c r="BM10" s="381"/>
      <c r="BN10" s="381"/>
      <c r="BO10" s="381"/>
      <c r="BP10" s="381"/>
      <c r="BQ10" s="381"/>
      <c r="BR10" s="381"/>
      <c r="BS10" s="381"/>
      <c r="BT10" s="381"/>
      <c r="BU10" s="381"/>
      <c r="BV10" s="381"/>
      <c r="BW10" s="381"/>
      <c r="BX10" s="381"/>
      <c r="BY10" s="381"/>
      <c r="BZ10" s="381"/>
      <c r="CA10" s="381"/>
      <c r="CB10" s="381"/>
      <c r="CC10" s="381"/>
      <c r="CD10" s="381"/>
      <c r="CE10" s="381"/>
      <c r="CF10" s="381"/>
      <c r="CG10" s="381"/>
      <c r="CH10" s="381"/>
      <c r="CI10" s="381"/>
      <c r="CJ10" s="381"/>
      <c r="CK10" s="381"/>
      <c r="CL10" s="381"/>
      <c r="CM10" s="381"/>
      <c r="CN10" s="381"/>
      <c r="CO10" s="381"/>
      <c r="CP10" s="381"/>
      <c r="CQ10" s="381"/>
      <c r="CR10" s="381"/>
      <c r="CS10" s="381"/>
      <c r="CT10" s="381"/>
      <c r="CU10" s="381"/>
      <c r="CV10" s="381"/>
      <c r="CW10" s="381"/>
      <c r="CX10" s="381"/>
      <c r="CY10" s="381"/>
      <c r="CZ10" s="381"/>
      <c r="DA10" s="381"/>
      <c r="DB10" s="381"/>
      <c r="DC10" s="381"/>
      <c r="DD10" s="381"/>
      <c r="DE10" s="381"/>
      <c r="DF10" s="381"/>
      <c r="DG10" s="381"/>
      <c r="DH10" s="381"/>
      <c r="DI10" s="381"/>
      <c r="DJ10" s="381"/>
      <c r="DK10" s="381"/>
      <c r="DL10" s="381"/>
      <c r="DM10" s="381"/>
      <c r="DN10" s="381"/>
      <c r="DO10" s="381"/>
      <c r="DP10" s="381"/>
      <c r="DQ10" s="381"/>
      <c r="DR10" s="381"/>
      <c r="DS10" s="381"/>
      <c r="DT10" s="381"/>
      <c r="DU10" s="381"/>
      <c r="DV10" s="381"/>
      <c r="DW10" s="381"/>
      <c r="DX10" s="381"/>
      <c r="DY10" s="381"/>
      <c r="DZ10" s="381"/>
      <c r="EA10" s="381"/>
      <c r="EB10" s="381"/>
      <c r="EC10" s="381"/>
      <c r="ED10" s="381"/>
      <c r="EE10" s="381"/>
      <c r="EF10" s="381"/>
      <c r="EG10" s="381"/>
      <c r="EH10" s="381"/>
      <c r="EI10" s="381"/>
      <c r="EJ10" s="381"/>
      <c r="EK10" s="381"/>
      <c r="EL10" s="381"/>
      <c r="EM10" s="381"/>
      <c r="EN10" s="381"/>
      <c r="EO10" s="381"/>
      <c r="EP10" s="381"/>
      <c r="EQ10" s="381"/>
      <c r="ER10" s="381"/>
      <c r="ES10" s="381"/>
      <c r="ET10" s="381"/>
      <c r="EU10" s="381"/>
      <c r="EV10" s="381"/>
      <c r="EW10" s="381"/>
      <c r="EX10" s="381"/>
      <c r="EY10" s="381"/>
      <c r="EZ10" s="381"/>
      <c r="FA10" s="381"/>
      <c r="FB10" s="381"/>
      <c r="FC10" s="381"/>
      <c r="FD10" s="381"/>
      <c r="FE10" s="381"/>
      <c r="FF10" s="381"/>
      <c r="FG10" s="381"/>
      <c r="FH10" s="381"/>
      <c r="FI10" s="381"/>
      <c r="FJ10" s="381"/>
      <c r="FK10" s="381"/>
      <c r="FL10" s="381"/>
      <c r="FM10" s="381"/>
      <c r="FN10" s="381"/>
      <c r="FO10" s="381"/>
      <c r="FP10" s="381"/>
      <c r="FQ10" s="381"/>
      <c r="FR10" s="381"/>
      <c r="FS10" s="381"/>
      <c r="FT10" s="381"/>
      <c r="FU10" s="381"/>
      <c r="FV10" s="381"/>
      <c r="FW10" s="381"/>
      <c r="FX10" s="381"/>
      <c r="FY10" s="381"/>
      <c r="FZ10" s="381"/>
      <c r="GA10" s="381"/>
      <c r="GB10" s="381"/>
      <c r="GC10" s="381"/>
      <c r="GD10" s="381"/>
      <c r="GE10" s="381"/>
      <c r="GF10" s="381"/>
      <c r="GG10" s="381"/>
      <c r="GH10" s="381"/>
      <c r="GI10" s="381"/>
      <c r="GJ10" s="381"/>
      <c r="GK10" s="381"/>
      <c r="GL10" s="381"/>
      <c r="GM10" s="381"/>
      <c r="GN10" s="381"/>
      <c r="GO10" s="381"/>
      <c r="GP10" s="381"/>
      <c r="GQ10" s="381"/>
      <c r="GR10" s="381"/>
      <c r="GS10" s="381"/>
      <c r="GT10" s="381"/>
      <c r="GU10" s="381"/>
      <c r="GV10" s="381"/>
      <c r="GW10" s="381"/>
      <c r="GX10" s="381"/>
      <c r="GY10" s="381"/>
      <c r="GZ10" s="381"/>
      <c r="HA10" s="381"/>
      <c r="HB10" s="381"/>
      <c r="HC10" s="381"/>
      <c r="HD10" s="381"/>
      <c r="HE10" s="381"/>
      <c r="HF10" s="381"/>
      <c r="HG10" s="381"/>
      <c r="HH10" s="381"/>
      <c r="HI10" s="381"/>
      <c r="HJ10" s="381"/>
      <c r="HK10" s="381"/>
      <c r="HL10" s="381"/>
      <c r="HM10" s="381"/>
      <c r="HN10" s="381"/>
      <c r="HO10" s="381"/>
      <c r="HP10" s="381"/>
      <c r="HQ10" s="381"/>
      <c r="HR10" s="381"/>
      <c r="HS10" s="381"/>
      <c r="HT10" s="381"/>
      <c r="HU10" s="381"/>
      <c r="HV10" s="381"/>
      <c r="HW10" s="381"/>
      <c r="HX10" s="381"/>
      <c r="HY10" s="381"/>
      <c r="HZ10" s="381"/>
      <c r="IA10" s="381"/>
      <c r="IB10" s="381"/>
      <c r="IC10" s="381"/>
      <c r="ID10" s="381"/>
      <c r="IE10" s="381"/>
      <c r="IF10" s="381"/>
      <c r="IG10" s="381"/>
      <c r="IH10" s="381"/>
      <c r="II10" s="381"/>
      <c r="IJ10" s="381"/>
      <c r="IK10" s="381"/>
      <c r="IL10" s="381"/>
      <c r="IM10" s="381"/>
      <c r="IN10" s="381"/>
      <c r="IO10" s="381"/>
      <c r="IP10" s="381"/>
      <c r="IQ10" s="381"/>
      <c r="IR10" s="381"/>
      <c r="IS10" s="381"/>
      <c r="IT10" s="381"/>
      <c r="IU10" s="381"/>
      <c r="IV10" s="381"/>
      <c r="IW10" s="381"/>
      <c r="IX10" s="381"/>
      <c r="IY10" s="381"/>
      <c r="IZ10" s="381"/>
      <c r="JA10" s="381"/>
      <c r="JB10" s="381"/>
      <c r="JC10" s="381"/>
      <c r="JD10" s="381"/>
      <c r="JE10" s="381"/>
      <c r="JF10" s="381"/>
      <c r="JG10" s="381"/>
      <c r="JH10" s="381"/>
      <c r="JI10" s="381"/>
      <c r="JJ10" s="381"/>
      <c r="JK10" s="381"/>
      <c r="JL10" s="381"/>
      <c r="JM10" s="381"/>
      <c r="JN10" s="381"/>
      <c r="JO10" s="381"/>
      <c r="JP10" s="381"/>
      <c r="JQ10" s="381"/>
      <c r="JR10" s="381"/>
      <c r="JS10" s="381"/>
      <c r="JT10" s="381"/>
      <c r="JU10" s="381"/>
      <c r="JV10" s="381"/>
      <c r="JW10" s="381"/>
      <c r="JX10" s="381"/>
      <c r="JY10" s="381"/>
      <c r="JZ10" s="381"/>
      <c r="KA10" s="381"/>
      <c r="KB10" s="381"/>
      <c r="KC10" s="381"/>
      <c r="KD10" s="381"/>
      <c r="KE10" s="381"/>
      <c r="KF10" s="381"/>
      <c r="KG10" s="381"/>
      <c r="KH10" s="381"/>
      <c r="KI10" s="381"/>
      <c r="KJ10" s="381"/>
      <c r="KK10" s="381"/>
      <c r="KL10" s="381"/>
      <c r="KM10" s="381"/>
      <c r="KN10" s="381"/>
      <c r="KO10" s="381"/>
      <c r="KP10" s="381"/>
      <c r="KQ10" s="381"/>
      <c r="KR10" s="381"/>
      <c r="KS10" s="381"/>
      <c r="KT10" s="381"/>
      <c r="KU10" s="381"/>
      <c r="KV10" s="381"/>
      <c r="KW10" s="381"/>
      <c r="KX10" s="381"/>
      <c r="KY10" s="381"/>
      <c r="KZ10" s="381"/>
      <c r="LA10" s="381"/>
      <c r="LB10" s="381"/>
      <c r="LC10" s="381"/>
      <c r="LD10" s="381"/>
      <c r="LE10" s="381"/>
      <c r="LF10" s="381"/>
      <c r="LG10" s="381"/>
      <c r="LH10" s="381"/>
      <c r="LI10" s="381"/>
      <c r="LJ10" s="381"/>
      <c r="LK10" s="381"/>
      <c r="LL10" s="381"/>
      <c r="LM10" s="381"/>
      <c r="LN10" s="381"/>
      <c r="LO10" s="381"/>
      <c r="LP10" s="381"/>
      <c r="LQ10" s="381"/>
      <c r="LR10" s="381"/>
      <c r="LS10" s="381"/>
      <c r="LT10" s="381"/>
      <c r="LU10" s="381"/>
      <c r="LV10" s="381"/>
      <c r="LW10" s="381"/>
      <c r="LX10" s="381"/>
      <c r="LY10" s="381"/>
      <c r="LZ10" s="381"/>
      <c r="MA10" s="381"/>
      <c r="MB10" s="381"/>
      <c r="MC10" s="381"/>
      <c r="MD10" s="381"/>
      <c r="ME10" s="381"/>
      <c r="MF10" s="381"/>
      <c r="MG10" s="381"/>
      <c r="MH10" s="381"/>
      <c r="MI10" s="381"/>
      <c r="MJ10" s="381"/>
      <c r="MK10" s="381"/>
      <c r="ML10" s="381"/>
      <c r="MM10" s="381"/>
      <c r="MN10" s="381"/>
      <c r="MO10" s="381"/>
      <c r="MP10" s="381"/>
      <c r="MQ10" s="381"/>
      <c r="MR10" s="381"/>
      <c r="MS10" s="381"/>
      <c r="MT10" s="381"/>
      <c r="MU10" s="381"/>
      <c r="MV10" s="381"/>
      <c r="MW10" s="381"/>
      <c r="MX10" s="381"/>
      <c r="MY10" s="381"/>
      <c r="MZ10" s="381"/>
      <c r="NA10" s="381"/>
      <c r="NB10" s="381"/>
      <c r="NC10" s="381"/>
      <c r="ND10" s="381"/>
      <c r="NE10" s="381"/>
      <c r="NF10" s="381"/>
      <c r="NG10" s="381"/>
      <c r="NH10" s="381"/>
      <c r="NI10" s="381"/>
      <c r="NJ10" s="381"/>
      <c r="NK10" s="381"/>
      <c r="NL10" s="381"/>
      <c r="NM10" s="381"/>
      <c r="NN10" s="381"/>
      <c r="NO10" s="381"/>
      <c r="NP10" s="381"/>
      <c r="NQ10" s="381"/>
      <c r="NR10" s="381"/>
      <c r="NS10" s="381"/>
      <c r="NT10" s="381"/>
      <c r="NU10" s="381"/>
      <c r="NV10" s="381"/>
      <c r="NW10" s="381"/>
      <c r="NX10" s="381"/>
      <c r="NY10" s="381"/>
      <c r="NZ10" s="381"/>
      <c r="OA10" s="381"/>
      <c r="OB10" s="381"/>
      <c r="OC10" s="381"/>
      <c r="OD10" s="381"/>
      <c r="OE10" s="381"/>
      <c r="OF10" s="381"/>
      <c r="OG10" s="381"/>
      <c r="OH10" s="381"/>
      <c r="OI10" s="381"/>
      <c r="OJ10" s="381"/>
      <c r="OK10" s="381"/>
      <c r="OL10" s="381"/>
      <c r="OM10" s="381"/>
      <c r="ON10" s="381"/>
      <c r="OO10" s="381"/>
      <c r="OP10" s="381"/>
      <c r="OQ10" s="381"/>
      <c r="OR10" s="381"/>
      <c r="OS10" s="381"/>
      <c r="OT10" s="381"/>
      <c r="OU10" s="381"/>
      <c r="OV10" s="381"/>
      <c r="OW10" s="381"/>
      <c r="OX10" s="381"/>
      <c r="OY10" s="381"/>
      <c r="OZ10" s="381"/>
      <c r="PA10" s="381"/>
      <c r="PB10" s="381"/>
      <c r="PC10" s="381"/>
      <c r="PD10" s="381"/>
      <c r="PE10" s="381"/>
      <c r="PF10" s="381"/>
      <c r="PG10" s="381"/>
      <c r="PH10" s="381"/>
      <c r="PI10" s="381"/>
      <c r="PJ10" s="381"/>
      <c r="PK10" s="381"/>
      <c r="PL10" s="381"/>
      <c r="PM10" s="381"/>
      <c r="PN10" s="381"/>
      <c r="PO10" s="381"/>
      <c r="PP10" s="381"/>
      <c r="PQ10" s="381"/>
      <c r="PR10" s="381"/>
      <c r="PS10" s="381"/>
      <c r="PT10" s="381"/>
      <c r="PU10" s="381"/>
      <c r="PV10" s="381"/>
      <c r="PW10" s="381"/>
      <c r="PX10" s="381"/>
      <c r="PY10" s="381"/>
      <c r="PZ10" s="381"/>
      <c r="QA10" s="381"/>
      <c r="QB10" s="381"/>
      <c r="QC10" s="381"/>
      <c r="QD10" s="381"/>
      <c r="QE10" s="381"/>
      <c r="QF10" s="381"/>
      <c r="QG10" s="381"/>
      <c r="QH10" s="381"/>
      <c r="QI10" s="381"/>
      <c r="QJ10" s="381"/>
      <c r="QK10" s="381"/>
      <c r="QL10" s="381"/>
      <c r="QM10" s="381"/>
      <c r="QN10" s="381"/>
      <c r="QO10" s="381"/>
      <c r="QP10" s="381"/>
      <c r="QQ10" s="381"/>
      <c r="QR10" s="381"/>
      <c r="QS10" s="381"/>
      <c r="QT10" s="381"/>
      <c r="QU10" s="381"/>
      <c r="QV10" s="381"/>
      <c r="QW10" s="381"/>
      <c r="QX10" s="381"/>
      <c r="QY10" s="381"/>
      <c r="QZ10" s="381"/>
      <c r="RA10" s="381"/>
      <c r="RB10" s="381"/>
      <c r="RC10" s="381"/>
      <c r="RD10" s="381"/>
      <c r="RE10" s="381"/>
      <c r="RF10" s="381"/>
      <c r="RG10" s="381"/>
      <c r="RH10" s="381"/>
      <c r="RI10" s="381"/>
      <c r="RJ10" s="381"/>
      <c r="RK10" s="381"/>
      <c r="RL10" s="381"/>
      <c r="RM10" s="381"/>
      <c r="RN10" s="381"/>
      <c r="RO10" s="381"/>
      <c r="RP10" s="381"/>
      <c r="RQ10" s="381"/>
      <c r="RR10" s="381"/>
      <c r="RS10" s="381"/>
      <c r="RT10" s="381"/>
      <c r="RU10" s="381"/>
      <c r="RV10" s="381"/>
      <c r="RW10" s="381"/>
      <c r="RX10" s="381"/>
      <c r="RY10" s="381"/>
      <c r="RZ10" s="381"/>
      <c r="SA10" s="381"/>
      <c r="SB10" s="381"/>
      <c r="SC10" s="381"/>
      <c r="SD10" s="381"/>
      <c r="SE10" s="381"/>
      <c r="SF10" s="381"/>
      <c r="SG10" s="381"/>
      <c r="SH10" s="381"/>
      <c r="SI10" s="381"/>
      <c r="SJ10" s="381"/>
      <c r="SK10" s="381"/>
      <c r="SL10" s="381"/>
      <c r="SM10" s="381"/>
      <c r="SN10" s="381"/>
      <c r="SO10" s="381"/>
      <c r="SP10" s="381"/>
      <c r="SQ10" s="381"/>
      <c r="SR10" s="381"/>
      <c r="SS10" s="381"/>
      <c r="ST10" s="381"/>
      <c r="SU10" s="381"/>
      <c r="SV10" s="381"/>
      <c r="SW10" s="381"/>
      <c r="SX10" s="381"/>
      <c r="SY10" s="381"/>
      <c r="SZ10" s="381"/>
      <c r="TA10" s="381"/>
      <c r="TB10" s="381"/>
      <c r="TC10" s="381"/>
      <c r="TD10" s="381"/>
      <c r="TE10" s="381"/>
      <c r="TF10" s="381"/>
      <c r="TG10" s="381"/>
      <c r="TH10" s="381"/>
      <c r="TI10" s="381"/>
      <c r="TJ10" s="381"/>
      <c r="TK10" s="381"/>
      <c r="TL10" s="381"/>
      <c r="TM10" s="381"/>
      <c r="TN10" s="381"/>
      <c r="TO10" s="381"/>
      <c r="TP10" s="381"/>
      <c r="TQ10" s="381"/>
      <c r="TR10" s="381"/>
      <c r="TS10" s="381"/>
      <c r="TT10" s="381"/>
      <c r="TU10" s="381"/>
      <c r="TV10" s="381"/>
      <c r="TW10" s="381"/>
      <c r="TX10" s="381"/>
      <c r="TY10" s="381"/>
      <c r="TZ10" s="381"/>
      <c r="UA10" s="381"/>
      <c r="UB10" s="381"/>
      <c r="UC10" s="381"/>
      <c r="UD10" s="381"/>
      <c r="UE10" s="381"/>
      <c r="UF10" s="381"/>
      <c r="UG10" s="381"/>
      <c r="UH10" s="381"/>
      <c r="UI10" s="381"/>
      <c r="UJ10" s="381"/>
      <c r="UK10" s="381"/>
      <c r="UL10" s="381"/>
      <c r="UM10" s="381"/>
      <c r="UN10" s="381"/>
      <c r="UO10" s="381"/>
      <c r="UP10" s="381"/>
      <c r="UQ10" s="381"/>
      <c r="UR10" s="381"/>
      <c r="US10" s="381"/>
      <c r="UT10" s="381"/>
      <c r="UU10" s="381"/>
      <c r="UV10" s="381"/>
      <c r="UW10" s="381"/>
      <c r="UX10" s="381"/>
      <c r="UY10" s="381"/>
      <c r="UZ10" s="381"/>
      <c r="VA10" s="381"/>
      <c r="VB10" s="381"/>
      <c r="VC10" s="381"/>
      <c r="VD10" s="381"/>
      <c r="VE10" s="381"/>
      <c r="VF10" s="381"/>
      <c r="VG10" s="381"/>
      <c r="VH10" s="381"/>
      <c r="VI10" s="381"/>
      <c r="VJ10" s="381"/>
      <c r="VK10" s="381"/>
      <c r="VL10" s="381"/>
      <c r="VM10" s="381"/>
      <c r="VN10" s="381"/>
      <c r="VO10" s="381"/>
      <c r="VP10" s="381"/>
      <c r="VQ10" s="381"/>
      <c r="VR10" s="381"/>
      <c r="VS10" s="381"/>
      <c r="VT10" s="381"/>
      <c r="VU10" s="381"/>
      <c r="VV10" s="381"/>
      <c r="VW10" s="381"/>
      <c r="VX10" s="381"/>
      <c r="VY10" s="381"/>
      <c r="VZ10" s="381"/>
      <c r="WA10" s="381"/>
      <c r="WB10" s="381"/>
      <c r="WC10" s="381"/>
      <c r="WD10" s="381"/>
      <c r="WE10" s="381"/>
      <c r="WF10" s="381"/>
      <c r="WG10" s="381"/>
      <c r="WH10" s="381"/>
      <c r="WI10" s="381"/>
      <c r="WJ10" s="381"/>
      <c r="WK10" s="381"/>
      <c r="WL10" s="381"/>
      <c r="WM10" s="381"/>
      <c r="WN10" s="381"/>
      <c r="WO10" s="381"/>
      <c r="WP10" s="381"/>
      <c r="WQ10" s="381"/>
      <c r="WR10" s="381"/>
      <c r="WS10" s="381"/>
      <c r="WT10" s="381"/>
      <c r="WU10" s="381"/>
      <c r="WV10" s="381"/>
      <c r="WW10" s="381"/>
      <c r="WX10" s="381"/>
      <c r="WY10" s="381"/>
      <c r="WZ10" s="381"/>
      <c r="XA10" s="381"/>
      <c r="XB10" s="381"/>
      <c r="XC10" s="381"/>
      <c r="XD10" s="381"/>
      <c r="XE10" s="381"/>
      <c r="XF10" s="381"/>
      <c r="XG10" s="381"/>
      <c r="XH10" s="381"/>
      <c r="XI10" s="381"/>
      <c r="XJ10" s="381"/>
      <c r="XK10" s="381"/>
      <c r="XL10" s="381"/>
      <c r="XM10" s="381"/>
      <c r="XN10" s="381"/>
      <c r="XO10" s="381"/>
      <c r="XP10" s="381"/>
      <c r="XQ10" s="381"/>
      <c r="XR10" s="381"/>
      <c r="XS10" s="381"/>
      <c r="XT10" s="381"/>
      <c r="XU10" s="381"/>
      <c r="XV10" s="381"/>
      <c r="XW10" s="381"/>
      <c r="XX10" s="381"/>
      <c r="XY10" s="381"/>
      <c r="XZ10" s="381"/>
      <c r="YA10" s="381"/>
      <c r="YB10" s="381"/>
      <c r="YC10" s="381"/>
      <c r="YD10" s="381"/>
      <c r="YE10" s="381"/>
      <c r="YF10" s="381"/>
      <c r="YG10" s="381"/>
      <c r="YH10" s="381"/>
      <c r="YI10" s="381"/>
      <c r="YJ10" s="381"/>
      <c r="YK10" s="381"/>
      <c r="YL10" s="381"/>
      <c r="YM10" s="381"/>
      <c r="YN10" s="381"/>
      <c r="YO10" s="381"/>
      <c r="YP10" s="381"/>
      <c r="YQ10" s="381"/>
      <c r="YR10" s="381"/>
      <c r="YS10" s="381"/>
      <c r="YT10" s="381"/>
      <c r="YU10" s="381"/>
      <c r="YV10" s="381"/>
      <c r="YW10" s="381"/>
      <c r="YX10" s="381"/>
      <c r="YY10" s="381"/>
      <c r="YZ10" s="381"/>
      <c r="ZA10" s="381"/>
      <c r="ZB10" s="381"/>
      <c r="ZC10" s="381"/>
      <c r="ZD10" s="381"/>
      <c r="ZE10" s="381"/>
      <c r="ZF10" s="381"/>
      <c r="ZG10" s="381"/>
      <c r="ZH10" s="381"/>
      <c r="ZI10" s="381"/>
      <c r="ZJ10" s="381"/>
      <c r="ZK10" s="381"/>
      <c r="ZL10" s="381"/>
      <c r="ZM10" s="381"/>
      <c r="ZN10" s="381"/>
      <c r="ZO10" s="381"/>
      <c r="ZP10" s="381"/>
      <c r="ZQ10" s="381"/>
      <c r="ZR10" s="381"/>
      <c r="ZS10" s="381"/>
      <c r="ZT10" s="381"/>
      <c r="ZU10" s="381"/>
      <c r="ZV10" s="381"/>
      <c r="ZW10" s="381"/>
      <c r="ZX10" s="381"/>
      <c r="ZY10" s="381"/>
      <c r="ZZ10" s="381"/>
      <c r="AAA10" s="381"/>
      <c r="AAB10" s="381"/>
      <c r="AAC10" s="381"/>
      <c r="AAD10" s="381"/>
      <c r="AAE10" s="381"/>
      <c r="AAF10" s="381"/>
      <c r="AAG10" s="381"/>
      <c r="AAH10" s="381"/>
      <c r="AAI10" s="381"/>
      <c r="AAJ10" s="381"/>
      <c r="AAK10" s="381"/>
      <c r="AAL10" s="381"/>
      <c r="AAM10" s="381"/>
      <c r="AAN10" s="381"/>
      <c r="AAO10" s="381"/>
      <c r="AAP10" s="381"/>
      <c r="AAQ10" s="381"/>
      <c r="AAR10" s="381"/>
      <c r="AAS10" s="381"/>
      <c r="AAT10" s="381"/>
      <c r="AAU10" s="381"/>
      <c r="AAV10" s="381"/>
      <c r="AAW10" s="381"/>
    </row>
    <row r="11" spans="1:725" s="435" customFormat="1" ht="13.5" customHeight="1" x14ac:dyDescent="0.2">
      <c r="A11" s="375" t="s">
        <v>461</v>
      </c>
      <c r="B11" s="389">
        <v>2</v>
      </c>
      <c r="C11" s="338" t="str">
        <f>[3]POLOZKY!C58</f>
        <v>Jednotný čas</v>
      </c>
      <c r="D11" s="378"/>
      <c r="E11" s="378"/>
      <c r="F11" s="379"/>
      <c r="G11" s="380"/>
      <c r="H11" s="380"/>
      <c r="J11" s="381"/>
      <c r="K11" s="381"/>
      <c r="L11" s="381"/>
      <c r="M11" s="381"/>
      <c r="N11" s="381"/>
      <c r="O11" s="381"/>
      <c r="P11" s="381"/>
      <c r="Q11" s="381"/>
      <c r="R11" s="381"/>
      <c r="S11" s="381"/>
      <c r="T11" s="381"/>
      <c r="U11" s="381"/>
      <c r="V11" s="381"/>
      <c r="W11" s="381"/>
      <c r="X11" s="381"/>
      <c r="Y11" s="381"/>
      <c r="Z11" s="381"/>
      <c r="AA11" s="381"/>
      <c r="AB11" s="381"/>
      <c r="AC11" s="381"/>
      <c r="AD11" s="381"/>
      <c r="AE11" s="381"/>
      <c r="AF11" s="381"/>
      <c r="AG11" s="381"/>
      <c r="AH11" s="381"/>
      <c r="AI11" s="381"/>
      <c r="AJ11" s="381"/>
      <c r="AK11" s="381"/>
      <c r="AL11" s="381"/>
      <c r="AM11" s="381"/>
      <c r="AN11" s="381"/>
      <c r="AO11" s="381"/>
      <c r="AP11" s="381"/>
      <c r="AQ11" s="381"/>
      <c r="AR11" s="381"/>
      <c r="AS11" s="381"/>
      <c r="AT11" s="381"/>
      <c r="AU11" s="381"/>
      <c r="AV11" s="381"/>
      <c r="AW11" s="381"/>
      <c r="AX11" s="381"/>
      <c r="AY11" s="381"/>
      <c r="AZ11" s="381"/>
      <c r="BA11" s="381"/>
      <c r="BB11" s="381"/>
      <c r="BC11" s="381"/>
      <c r="BD11" s="381"/>
      <c r="BE11" s="381"/>
      <c r="BF11" s="381"/>
      <c r="BG11" s="381"/>
      <c r="BH11" s="381"/>
      <c r="BI11" s="381"/>
      <c r="BJ11" s="381"/>
      <c r="BK11" s="381"/>
      <c r="BL11" s="381"/>
      <c r="BM11" s="381"/>
      <c r="BN11" s="381"/>
      <c r="BO11" s="381"/>
      <c r="BP11" s="381"/>
      <c r="BQ11" s="381"/>
      <c r="BR11" s="381"/>
      <c r="BS11" s="381"/>
      <c r="BT11" s="381"/>
      <c r="BU11" s="381"/>
      <c r="BV11" s="381"/>
      <c r="BW11" s="381"/>
      <c r="BX11" s="381"/>
      <c r="BY11" s="381"/>
      <c r="BZ11" s="381"/>
      <c r="CA11" s="381"/>
      <c r="CB11" s="381"/>
      <c r="CC11" s="381"/>
      <c r="CD11" s="381"/>
      <c r="CE11" s="381"/>
      <c r="CF11" s="381"/>
      <c r="CG11" s="381"/>
      <c r="CH11" s="381"/>
      <c r="CI11" s="381"/>
      <c r="CJ11" s="381"/>
      <c r="CK11" s="381"/>
      <c r="CL11" s="381"/>
      <c r="CM11" s="381"/>
      <c r="CN11" s="381"/>
      <c r="CO11" s="381"/>
      <c r="CP11" s="381"/>
      <c r="CQ11" s="381"/>
      <c r="CR11" s="381"/>
      <c r="CS11" s="381"/>
      <c r="CT11" s="381"/>
      <c r="CU11" s="381"/>
      <c r="CV11" s="381"/>
      <c r="CW11" s="381"/>
      <c r="CX11" s="381"/>
      <c r="CY11" s="381"/>
      <c r="CZ11" s="381"/>
      <c r="DA11" s="381"/>
      <c r="DB11" s="381"/>
      <c r="DC11" s="381"/>
      <c r="DD11" s="381"/>
      <c r="DE11" s="381"/>
      <c r="DF11" s="381"/>
      <c r="DG11" s="381"/>
      <c r="DH11" s="381"/>
      <c r="DI11" s="381"/>
      <c r="DJ11" s="381"/>
      <c r="DK11" s="381"/>
      <c r="DL11" s="381"/>
      <c r="DM11" s="381"/>
      <c r="DN11" s="381"/>
      <c r="DO11" s="381"/>
      <c r="DP11" s="381"/>
      <c r="DQ11" s="381"/>
      <c r="DR11" s="381"/>
      <c r="DS11" s="381"/>
      <c r="DT11" s="381"/>
      <c r="DU11" s="381"/>
      <c r="DV11" s="381"/>
      <c r="DW11" s="381"/>
      <c r="DX11" s="381"/>
      <c r="DY11" s="381"/>
      <c r="DZ11" s="381"/>
      <c r="EA11" s="381"/>
      <c r="EB11" s="381"/>
      <c r="EC11" s="381"/>
      <c r="ED11" s="381"/>
      <c r="EE11" s="381"/>
      <c r="EF11" s="381"/>
      <c r="EG11" s="381"/>
      <c r="EH11" s="381"/>
      <c r="EI11" s="381"/>
      <c r="EJ11" s="381"/>
      <c r="EK11" s="381"/>
      <c r="EL11" s="381"/>
      <c r="EM11" s="381"/>
      <c r="EN11" s="381"/>
      <c r="EO11" s="381"/>
      <c r="EP11" s="381"/>
      <c r="EQ11" s="381"/>
      <c r="ER11" s="381"/>
      <c r="ES11" s="381"/>
      <c r="ET11" s="381"/>
      <c r="EU11" s="381"/>
      <c r="EV11" s="381"/>
      <c r="EW11" s="381"/>
      <c r="EX11" s="381"/>
      <c r="EY11" s="381"/>
      <c r="EZ11" s="381"/>
      <c r="FA11" s="381"/>
      <c r="FB11" s="381"/>
      <c r="FC11" s="381"/>
      <c r="FD11" s="381"/>
      <c r="FE11" s="381"/>
      <c r="FF11" s="381"/>
      <c r="FG11" s="381"/>
      <c r="FH11" s="381"/>
      <c r="FI11" s="381"/>
      <c r="FJ11" s="381"/>
      <c r="FK11" s="381"/>
      <c r="FL11" s="381"/>
      <c r="FM11" s="381"/>
      <c r="FN11" s="381"/>
      <c r="FO11" s="381"/>
      <c r="FP11" s="381"/>
      <c r="FQ11" s="381"/>
      <c r="FR11" s="381"/>
      <c r="FS11" s="381"/>
      <c r="FT11" s="381"/>
      <c r="FU11" s="381"/>
      <c r="FV11" s="381"/>
      <c r="FW11" s="381"/>
      <c r="FX11" s="381"/>
      <c r="FY11" s="381"/>
      <c r="FZ11" s="381"/>
      <c r="GA11" s="381"/>
      <c r="GB11" s="381"/>
      <c r="GC11" s="381"/>
      <c r="GD11" s="381"/>
      <c r="GE11" s="381"/>
      <c r="GF11" s="381"/>
      <c r="GG11" s="381"/>
      <c r="GH11" s="381"/>
      <c r="GI11" s="381"/>
      <c r="GJ11" s="381"/>
      <c r="GK11" s="381"/>
      <c r="GL11" s="381"/>
      <c r="GM11" s="381"/>
      <c r="GN11" s="381"/>
      <c r="GO11" s="381"/>
      <c r="GP11" s="381"/>
      <c r="GQ11" s="381"/>
      <c r="GR11" s="381"/>
      <c r="GS11" s="381"/>
      <c r="GT11" s="381"/>
      <c r="GU11" s="381"/>
      <c r="GV11" s="381"/>
      <c r="GW11" s="381"/>
      <c r="GX11" s="381"/>
      <c r="GY11" s="381"/>
      <c r="GZ11" s="381"/>
      <c r="HA11" s="381"/>
      <c r="HB11" s="381"/>
      <c r="HC11" s="381"/>
      <c r="HD11" s="381"/>
      <c r="HE11" s="381"/>
      <c r="HF11" s="381"/>
      <c r="HG11" s="381"/>
      <c r="HH11" s="381"/>
      <c r="HI11" s="381"/>
      <c r="HJ11" s="381"/>
      <c r="HK11" s="381"/>
      <c r="HL11" s="381"/>
      <c r="HM11" s="381"/>
      <c r="HN11" s="381"/>
      <c r="HO11" s="381"/>
      <c r="HP11" s="381"/>
      <c r="HQ11" s="381"/>
      <c r="HR11" s="381"/>
      <c r="HS11" s="381"/>
      <c r="HT11" s="381"/>
      <c r="HU11" s="381"/>
      <c r="HV11" s="381"/>
      <c r="HW11" s="381"/>
      <c r="HX11" s="381"/>
      <c r="HY11" s="381"/>
      <c r="HZ11" s="381"/>
      <c r="IA11" s="381"/>
      <c r="IB11" s="381"/>
      <c r="IC11" s="381"/>
      <c r="ID11" s="381"/>
      <c r="IE11" s="381"/>
      <c r="IF11" s="381"/>
      <c r="IG11" s="381"/>
      <c r="IH11" s="381"/>
      <c r="II11" s="381"/>
      <c r="IJ11" s="381"/>
      <c r="IK11" s="381"/>
      <c r="IL11" s="381"/>
      <c r="IM11" s="381"/>
      <c r="IN11" s="381"/>
      <c r="IO11" s="381"/>
      <c r="IP11" s="381"/>
      <c r="IQ11" s="381"/>
      <c r="IR11" s="381"/>
      <c r="IS11" s="381"/>
      <c r="IT11" s="381"/>
      <c r="IU11" s="381"/>
      <c r="IV11" s="381"/>
      <c r="IW11" s="381"/>
      <c r="IX11" s="381"/>
      <c r="IY11" s="381"/>
      <c r="IZ11" s="381"/>
      <c r="JA11" s="381"/>
      <c r="JB11" s="381"/>
      <c r="JC11" s="381"/>
      <c r="JD11" s="381"/>
      <c r="JE11" s="381"/>
      <c r="JF11" s="381"/>
      <c r="JG11" s="381"/>
      <c r="JH11" s="381"/>
      <c r="JI11" s="381"/>
      <c r="JJ11" s="381"/>
      <c r="JK11" s="381"/>
      <c r="JL11" s="381"/>
      <c r="JM11" s="381"/>
      <c r="JN11" s="381"/>
      <c r="JO11" s="381"/>
      <c r="JP11" s="381"/>
      <c r="JQ11" s="381"/>
      <c r="JR11" s="381"/>
      <c r="JS11" s="381"/>
      <c r="JT11" s="381"/>
      <c r="JU11" s="381"/>
      <c r="JV11" s="381"/>
      <c r="JW11" s="381"/>
      <c r="JX11" s="381"/>
      <c r="JY11" s="381"/>
      <c r="JZ11" s="381"/>
      <c r="KA11" s="381"/>
      <c r="KB11" s="381"/>
      <c r="KC11" s="381"/>
      <c r="KD11" s="381"/>
      <c r="KE11" s="381"/>
      <c r="KF11" s="381"/>
      <c r="KG11" s="381"/>
      <c r="KH11" s="381"/>
      <c r="KI11" s="381"/>
      <c r="KJ11" s="381"/>
      <c r="KK11" s="381"/>
      <c r="KL11" s="381"/>
      <c r="KM11" s="381"/>
      <c r="KN11" s="381"/>
      <c r="KO11" s="381"/>
      <c r="KP11" s="381"/>
      <c r="KQ11" s="381"/>
      <c r="KR11" s="381"/>
      <c r="KS11" s="381"/>
      <c r="KT11" s="381"/>
      <c r="KU11" s="381"/>
      <c r="KV11" s="381"/>
      <c r="KW11" s="381"/>
      <c r="KX11" s="381"/>
      <c r="KY11" s="381"/>
      <c r="KZ11" s="381"/>
      <c r="LA11" s="381"/>
      <c r="LB11" s="381"/>
      <c r="LC11" s="381"/>
      <c r="LD11" s="381"/>
      <c r="LE11" s="381"/>
      <c r="LF11" s="381"/>
      <c r="LG11" s="381"/>
      <c r="LH11" s="381"/>
      <c r="LI11" s="381"/>
      <c r="LJ11" s="381"/>
      <c r="LK11" s="381"/>
      <c r="LL11" s="381"/>
      <c r="LM11" s="381"/>
      <c r="LN11" s="381"/>
      <c r="LO11" s="381"/>
      <c r="LP11" s="381"/>
      <c r="LQ11" s="381"/>
      <c r="LR11" s="381"/>
      <c r="LS11" s="381"/>
      <c r="LT11" s="381"/>
      <c r="LU11" s="381"/>
      <c r="LV11" s="381"/>
      <c r="LW11" s="381"/>
      <c r="LX11" s="381"/>
      <c r="LY11" s="381"/>
      <c r="LZ11" s="381"/>
      <c r="MA11" s="381"/>
      <c r="MB11" s="381"/>
      <c r="MC11" s="381"/>
      <c r="MD11" s="381"/>
      <c r="ME11" s="381"/>
      <c r="MF11" s="381"/>
      <c r="MG11" s="381"/>
      <c r="MH11" s="381"/>
      <c r="MI11" s="381"/>
      <c r="MJ11" s="381"/>
      <c r="MK11" s="381"/>
      <c r="ML11" s="381"/>
      <c r="MM11" s="381"/>
      <c r="MN11" s="381"/>
      <c r="MO11" s="381"/>
      <c r="MP11" s="381"/>
      <c r="MQ11" s="381"/>
      <c r="MR11" s="381"/>
      <c r="MS11" s="381"/>
      <c r="MT11" s="381"/>
      <c r="MU11" s="381"/>
      <c r="MV11" s="381"/>
      <c r="MW11" s="381"/>
      <c r="MX11" s="381"/>
      <c r="MY11" s="381"/>
      <c r="MZ11" s="381"/>
      <c r="NA11" s="381"/>
      <c r="NB11" s="381"/>
      <c r="NC11" s="381"/>
      <c r="ND11" s="381"/>
      <c r="NE11" s="381"/>
      <c r="NF11" s="381"/>
      <c r="NG11" s="381"/>
      <c r="NH11" s="381"/>
      <c r="NI11" s="381"/>
      <c r="NJ11" s="381"/>
      <c r="NK11" s="381"/>
      <c r="NL11" s="381"/>
      <c r="NM11" s="381"/>
      <c r="NN11" s="381"/>
      <c r="NO11" s="381"/>
      <c r="NP11" s="381"/>
      <c r="NQ11" s="381"/>
      <c r="NR11" s="381"/>
      <c r="NS11" s="381"/>
      <c r="NT11" s="381"/>
      <c r="NU11" s="381"/>
      <c r="NV11" s="381"/>
      <c r="NW11" s="381"/>
      <c r="NX11" s="381"/>
      <c r="NY11" s="381"/>
      <c r="NZ11" s="381"/>
      <c r="OA11" s="381"/>
      <c r="OB11" s="381"/>
      <c r="OC11" s="381"/>
      <c r="OD11" s="381"/>
      <c r="OE11" s="381"/>
      <c r="OF11" s="381"/>
      <c r="OG11" s="381"/>
      <c r="OH11" s="381"/>
      <c r="OI11" s="381"/>
      <c r="OJ11" s="381"/>
      <c r="OK11" s="381"/>
      <c r="OL11" s="381"/>
      <c r="OM11" s="381"/>
      <c r="ON11" s="381"/>
      <c r="OO11" s="381"/>
      <c r="OP11" s="381"/>
      <c r="OQ11" s="381"/>
      <c r="OR11" s="381"/>
      <c r="OS11" s="381"/>
      <c r="OT11" s="381"/>
      <c r="OU11" s="381"/>
      <c r="OV11" s="381"/>
      <c r="OW11" s="381"/>
      <c r="OX11" s="381"/>
      <c r="OY11" s="381"/>
      <c r="OZ11" s="381"/>
      <c r="PA11" s="381"/>
      <c r="PB11" s="381"/>
      <c r="PC11" s="381"/>
      <c r="PD11" s="381"/>
      <c r="PE11" s="381"/>
      <c r="PF11" s="381"/>
      <c r="PG11" s="381"/>
      <c r="PH11" s="381"/>
      <c r="PI11" s="381"/>
      <c r="PJ11" s="381"/>
      <c r="PK11" s="381"/>
      <c r="PL11" s="381"/>
      <c r="PM11" s="381"/>
      <c r="PN11" s="381"/>
      <c r="PO11" s="381"/>
      <c r="PP11" s="381"/>
      <c r="PQ11" s="381"/>
      <c r="PR11" s="381"/>
      <c r="PS11" s="381"/>
      <c r="PT11" s="381"/>
      <c r="PU11" s="381"/>
      <c r="PV11" s="381"/>
      <c r="PW11" s="381"/>
      <c r="PX11" s="381"/>
      <c r="PY11" s="381"/>
      <c r="PZ11" s="381"/>
      <c r="QA11" s="381"/>
      <c r="QB11" s="381"/>
      <c r="QC11" s="381"/>
      <c r="QD11" s="381"/>
      <c r="QE11" s="381"/>
      <c r="QF11" s="381"/>
      <c r="QG11" s="381"/>
      <c r="QH11" s="381"/>
      <c r="QI11" s="381"/>
      <c r="QJ11" s="381"/>
      <c r="QK11" s="381"/>
      <c r="QL11" s="381"/>
      <c r="QM11" s="381"/>
      <c r="QN11" s="381"/>
      <c r="QO11" s="381"/>
      <c r="QP11" s="381"/>
      <c r="QQ11" s="381"/>
      <c r="QR11" s="381"/>
      <c r="QS11" s="381"/>
      <c r="QT11" s="381"/>
      <c r="QU11" s="381"/>
      <c r="QV11" s="381"/>
      <c r="QW11" s="381"/>
      <c r="QX11" s="381"/>
      <c r="QY11" s="381"/>
      <c r="QZ11" s="381"/>
      <c r="RA11" s="381"/>
      <c r="RB11" s="381"/>
      <c r="RC11" s="381"/>
      <c r="RD11" s="381"/>
      <c r="RE11" s="381"/>
      <c r="RF11" s="381"/>
      <c r="RG11" s="381"/>
      <c r="RH11" s="381"/>
      <c r="RI11" s="381"/>
      <c r="RJ11" s="381"/>
      <c r="RK11" s="381"/>
      <c r="RL11" s="381"/>
      <c r="RM11" s="381"/>
      <c r="RN11" s="381"/>
      <c r="RO11" s="381"/>
      <c r="RP11" s="381"/>
      <c r="RQ11" s="381"/>
      <c r="RR11" s="381"/>
      <c r="RS11" s="381"/>
      <c r="RT11" s="381"/>
      <c r="RU11" s="381"/>
      <c r="RV11" s="381"/>
      <c r="RW11" s="381"/>
      <c r="RX11" s="381"/>
      <c r="RY11" s="381"/>
      <c r="RZ11" s="381"/>
      <c r="SA11" s="381"/>
      <c r="SB11" s="381"/>
      <c r="SC11" s="381"/>
      <c r="SD11" s="381"/>
      <c r="SE11" s="381"/>
      <c r="SF11" s="381"/>
      <c r="SG11" s="381"/>
      <c r="SH11" s="381"/>
      <c r="SI11" s="381"/>
      <c r="SJ11" s="381"/>
      <c r="SK11" s="381"/>
      <c r="SL11" s="381"/>
      <c r="SM11" s="381"/>
      <c r="SN11" s="381"/>
      <c r="SO11" s="381"/>
      <c r="SP11" s="381"/>
      <c r="SQ11" s="381"/>
      <c r="SR11" s="381"/>
      <c r="SS11" s="381"/>
      <c r="ST11" s="381"/>
      <c r="SU11" s="381"/>
      <c r="SV11" s="381"/>
      <c r="SW11" s="381"/>
      <c r="SX11" s="381"/>
      <c r="SY11" s="381"/>
      <c r="SZ11" s="381"/>
      <c r="TA11" s="381"/>
      <c r="TB11" s="381"/>
      <c r="TC11" s="381"/>
      <c r="TD11" s="381"/>
      <c r="TE11" s="381"/>
      <c r="TF11" s="381"/>
      <c r="TG11" s="381"/>
      <c r="TH11" s="381"/>
      <c r="TI11" s="381"/>
      <c r="TJ11" s="381"/>
      <c r="TK11" s="381"/>
      <c r="TL11" s="381"/>
      <c r="TM11" s="381"/>
      <c r="TN11" s="381"/>
      <c r="TO11" s="381"/>
      <c r="TP11" s="381"/>
      <c r="TQ11" s="381"/>
      <c r="TR11" s="381"/>
      <c r="TS11" s="381"/>
      <c r="TT11" s="381"/>
      <c r="TU11" s="381"/>
      <c r="TV11" s="381"/>
      <c r="TW11" s="381"/>
      <c r="TX11" s="381"/>
      <c r="TY11" s="381"/>
      <c r="TZ11" s="381"/>
      <c r="UA11" s="381"/>
      <c r="UB11" s="381"/>
      <c r="UC11" s="381"/>
      <c r="UD11" s="381"/>
      <c r="UE11" s="381"/>
      <c r="UF11" s="381"/>
      <c r="UG11" s="381"/>
      <c r="UH11" s="381"/>
      <c r="UI11" s="381"/>
      <c r="UJ11" s="381"/>
      <c r="UK11" s="381"/>
      <c r="UL11" s="381"/>
      <c r="UM11" s="381"/>
      <c r="UN11" s="381"/>
      <c r="UO11" s="381"/>
      <c r="UP11" s="381"/>
      <c r="UQ11" s="381"/>
      <c r="UR11" s="381"/>
      <c r="US11" s="381"/>
      <c r="UT11" s="381"/>
      <c r="UU11" s="381"/>
      <c r="UV11" s="381"/>
      <c r="UW11" s="381"/>
      <c r="UX11" s="381"/>
      <c r="UY11" s="381"/>
      <c r="UZ11" s="381"/>
      <c r="VA11" s="381"/>
      <c r="VB11" s="381"/>
      <c r="VC11" s="381"/>
      <c r="VD11" s="381"/>
      <c r="VE11" s="381"/>
      <c r="VF11" s="381"/>
      <c r="VG11" s="381"/>
      <c r="VH11" s="381"/>
      <c r="VI11" s="381"/>
      <c r="VJ11" s="381"/>
      <c r="VK11" s="381"/>
      <c r="VL11" s="381"/>
      <c r="VM11" s="381"/>
      <c r="VN11" s="381"/>
      <c r="VO11" s="381"/>
      <c r="VP11" s="381"/>
      <c r="VQ11" s="381"/>
      <c r="VR11" s="381"/>
      <c r="VS11" s="381"/>
      <c r="VT11" s="381"/>
      <c r="VU11" s="381"/>
      <c r="VV11" s="381"/>
      <c r="VW11" s="381"/>
      <c r="VX11" s="381"/>
      <c r="VY11" s="381"/>
      <c r="VZ11" s="381"/>
      <c r="WA11" s="381"/>
      <c r="WB11" s="381"/>
      <c r="WC11" s="381"/>
      <c r="WD11" s="381"/>
      <c r="WE11" s="381"/>
      <c r="WF11" s="381"/>
      <c r="WG11" s="381"/>
      <c r="WH11" s="381"/>
      <c r="WI11" s="381"/>
      <c r="WJ11" s="381"/>
      <c r="WK11" s="381"/>
      <c r="WL11" s="381"/>
      <c r="WM11" s="381"/>
      <c r="WN11" s="381"/>
      <c r="WO11" s="381"/>
      <c r="WP11" s="381"/>
      <c r="WQ11" s="381"/>
      <c r="WR11" s="381"/>
      <c r="WS11" s="381"/>
      <c r="WT11" s="381"/>
      <c r="WU11" s="381"/>
      <c r="WV11" s="381"/>
      <c r="WW11" s="381"/>
      <c r="WX11" s="381"/>
      <c r="WY11" s="381"/>
      <c r="WZ11" s="381"/>
      <c r="XA11" s="381"/>
      <c r="XB11" s="381"/>
      <c r="XC11" s="381"/>
      <c r="XD11" s="381"/>
      <c r="XE11" s="381"/>
      <c r="XF11" s="381"/>
      <c r="XG11" s="381"/>
      <c r="XH11" s="381"/>
      <c r="XI11" s="381"/>
      <c r="XJ11" s="381"/>
      <c r="XK11" s="381"/>
      <c r="XL11" s="381"/>
      <c r="XM11" s="381"/>
      <c r="XN11" s="381"/>
      <c r="XO11" s="381"/>
      <c r="XP11" s="381"/>
      <c r="XQ11" s="381"/>
      <c r="XR11" s="381"/>
      <c r="XS11" s="381"/>
      <c r="XT11" s="381"/>
      <c r="XU11" s="381"/>
      <c r="XV11" s="381"/>
      <c r="XW11" s="381"/>
      <c r="XX11" s="381"/>
      <c r="XY11" s="381"/>
      <c r="XZ11" s="381"/>
      <c r="YA11" s="381"/>
      <c r="YB11" s="381"/>
      <c r="YC11" s="381"/>
      <c r="YD11" s="381"/>
      <c r="YE11" s="381"/>
      <c r="YF11" s="381"/>
      <c r="YG11" s="381"/>
      <c r="YH11" s="381"/>
      <c r="YI11" s="381"/>
      <c r="YJ11" s="381"/>
      <c r="YK11" s="381"/>
      <c r="YL11" s="381"/>
      <c r="YM11" s="381"/>
      <c r="YN11" s="381"/>
      <c r="YO11" s="381"/>
      <c r="YP11" s="381"/>
      <c r="YQ11" s="381"/>
      <c r="YR11" s="381"/>
      <c r="YS11" s="381"/>
      <c r="YT11" s="381"/>
      <c r="YU11" s="381"/>
      <c r="YV11" s="381"/>
      <c r="YW11" s="381"/>
      <c r="YX11" s="381"/>
      <c r="YY11" s="381"/>
      <c r="YZ11" s="381"/>
      <c r="ZA11" s="381"/>
      <c r="ZB11" s="381"/>
      <c r="ZC11" s="381"/>
      <c r="ZD11" s="381"/>
      <c r="ZE11" s="381"/>
      <c r="ZF11" s="381"/>
      <c r="ZG11" s="381"/>
      <c r="ZH11" s="381"/>
      <c r="ZI11" s="381"/>
      <c r="ZJ11" s="381"/>
      <c r="ZK11" s="381"/>
      <c r="ZL11" s="381"/>
      <c r="ZM11" s="381"/>
      <c r="ZN11" s="381"/>
      <c r="ZO11" s="381"/>
      <c r="ZP11" s="381"/>
      <c r="ZQ11" s="381"/>
      <c r="ZR11" s="381"/>
      <c r="ZS11" s="381"/>
      <c r="ZT11" s="381"/>
      <c r="ZU11" s="381"/>
      <c r="ZV11" s="381"/>
      <c r="ZW11" s="381"/>
      <c r="ZX11" s="381"/>
      <c r="ZY11" s="381"/>
      <c r="ZZ11" s="381"/>
      <c r="AAA11" s="381"/>
      <c r="AAB11" s="381"/>
      <c r="AAC11" s="381"/>
      <c r="AAD11" s="381"/>
      <c r="AAE11" s="381"/>
      <c r="AAF11" s="381"/>
      <c r="AAG11" s="381"/>
      <c r="AAH11" s="381"/>
      <c r="AAI11" s="381"/>
      <c r="AAJ11" s="381"/>
      <c r="AAK11" s="381"/>
      <c r="AAL11" s="381"/>
      <c r="AAM11" s="381"/>
      <c r="AAN11" s="381"/>
      <c r="AAO11" s="381"/>
      <c r="AAP11" s="381"/>
      <c r="AAQ11" s="381"/>
      <c r="AAR11" s="381"/>
      <c r="AAS11" s="381"/>
      <c r="AAT11" s="381"/>
      <c r="AAU11" s="381"/>
      <c r="AAV11" s="381"/>
      <c r="AAW11" s="381"/>
    </row>
    <row r="12" spans="1:725" s="435" customFormat="1" ht="12.75" x14ac:dyDescent="0.2">
      <c r="A12" s="344"/>
      <c r="B12" s="387"/>
      <c r="C12" s="387"/>
      <c r="D12" s="388"/>
      <c r="E12" s="388"/>
      <c r="F12" s="341"/>
      <c r="G12" s="342"/>
      <c r="H12" s="342"/>
      <c r="J12" s="381"/>
      <c r="K12" s="381"/>
      <c r="L12" s="381"/>
      <c r="M12" s="381"/>
      <c r="N12" s="381"/>
      <c r="O12" s="381"/>
      <c r="P12" s="381"/>
      <c r="Q12" s="381"/>
      <c r="R12" s="381"/>
      <c r="S12" s="381"/>
      <c r="T12" s="381"/>
      <c r="U12" s="381"/>
      <c r="V12" s="381"/>
      <c r="W12" s="381"/>
      <c r="X12" s="381"/>
      <c r="Y12" s="381"/>
      <c r="Z12" s="381"/>
      <c r="AA12" s="381"/>
      <c r="AB12" s="381"/>
      <c r="AC12" s="381"/>
      <c r="AD12" s="381"/>
      <c r="AE12" s="381"/>
      <c r="AF12" s="381"/>
      <c r="AG12" s="381"/>
      <c r="AH12" s="381"/>
      <c r="AI12" s="381"/>
      <c r="AJ12" s="381"/>
      <c r="AK12" s="381"/>
      <c r="AL12" s="381"/>
      <c r="AM12" s="381"/>
      <c r="AN12" s="381"/>
      <c r="AO12" s="381"/>
      <c r="AP12" s="381"/>
      <c r="AQ12" s="381"/>
      <c r="AR12" s="381"/>
      <c r="AS12" s="381"/>
      <c r="AT12" s="381"/>
      <c r="AU12" s="381"/>
      <c r="AV12" s="381"/>
      <c r="AW12" s="381"/>
      <c r="AX12" s="381"/>
      <c r="AY12" s="381"/>
      <c r="AZ12" s="381"/>
      <c r="BA12" s="381"/>
      <c r="BB12" s="381"/>
      <c r="BC12" s="381"/>
      <c r="BD12" s="381"/>
      <c r="BE12" s="381"/>
      <c r="BF12" s="381"/>
      <c r="BG12" s="381"/>
      <c r="BH12" s="381"/>
      <c r="BI12" s="381"/>
      <c r="BJ12" s="381"/>
      <c r="BK12" s="381"/>
      <c r="BL12" s="381"/>
      <c r="BM12" s="381"/>
      <c r="BN12" s="381"/>
      <c r="BO12" s="381"/>
      <c r="BP12" s="381"/>
      <c r="BQ12" s="381"/>
      <c r="BR12" s="381"/>
      <c r="BS12" s="381"/>
      <c r="BT12" s="381"/>
      <c r="BU12" s="381"/>
      <c r="BV12" s="381"/>
      <c r="BW12" s="381"/>
      <c r="BX12" s="381"/>
      <c r="BY12" s="381"/>
      <c r="BZ12" s="381"/>
      <c r="CA12" s="381"/>
      <c r="CB12" s="381"/>
      <c r="CC12" s="381"/>
      <c r="CD12" s="381"/>
      <c r="CE12" s="381"/>
      <c r="CF12" s="381"/>
      <c r="CG12" s="381"/>
      <c r="CH12" s="381"/>
      <c r="CI12" s="381"/>
      <c r="CJ12" s="381"/>
      <c r="CK12" s="381"/>
      <c r="CL12" s="381"/>
      <c r="CM12" s="381"/>
      <c r="CN12" s="381"/>
      <c r="CO12" s="381"/>
      <c r="CP12" s="381"/>
      <c r="CQ12" s="381"/>
      <c r="CR12" s="381"/>
      <c r="CS12" s="381"/>
      <c r="CT12" s="381"/>
      <c r="CU12" s="381"/>
      <c r="CV12" s="381"/>
      <c r="CW12" s="381"/>
      <c r="CX12" s="381"/>
      <c r="CY12" s="381"/>
      <c r="CZ12" s="381"/>
      <c r="DA12" s="381"/>
      <c r="DB12" s="381"/>
      <c r="DC12" s="381"/>
      <c r="DD12" s="381"/>
      <c r="DE12" s="381"/>
      <c r="DF12" s="381"/>
      <c r="DG12" s="381"/>
      <c r="DH12" s="381"/>
      <c r="DI12" s="381"/>
      <c r="DJ12" s="381"/>
      <c r="DK12" s="381"/>
      <c r="DL12" s="381"/>
      <c r="DM12" s="381"/>
      <c r="DN12" s="381"/>
      <c r="DO12" s="381"/>
      <c r="DP12" s="381"/>
      <c r="DQ12" s="381"/>
      <c r="DR12" s="381"/>
      <c r="DS12" s="381"/>
      <c r="DT12" s="381"/>
      <c r="DU12" s="381"/>
      <c r="DV12" s="381"/>
      <c r="DW12" s="381"/>
      <c r="DX12" s="381"/>
      <c r="DY12" s="381"/>
      <c r="DZ12" s="381"/>
      <c r="EA12" s="381"/>
      <c r="EB12" s="381"/>
      <c r="EC12" s="381"/>
      <c r="ED12" s="381"/>
      <c r="EE12" s="381"/>
      <c r="EF12" s="381"/>
      <c r="EG12" s="381"/>
      <c r="EH12" s="381"/>
      <c r="EI12" s="381"/>
      <c r="EJ12" s="381"/>
      <c r="EK12" s="381"/>
      <c r="EL12" s="381"/>
      <c r="EM12" s="381"/>
      <c r="EN12" s="381"/>
      <c r="EO12" s="381"/>
      <c r="EP12" s="381"/>
      <c r="EQ12" s="381"/>
      <c r="ER12" s="381"/>
      <c r="ES12" s="381"/>
      <c r="ET12" s="381"/>
      <c r="EU12" s="381"/>
      <c r="EV12" s="381"/>
      <c r="EW12" s="381"/>
      <c r="EX12" s="381"/>
      <c r="EY12" s="381"/>
      <c r="EZ12" s="381"/>
      <c r="FA12" s="381"/>
      <c r="FB12" s="381"/>
      <c r="FC12" s="381"/>
      <c r="FD12" s="381"/>
      <c r="FE12" s="381"/>
      <c r="FF12" s="381"/>
      <c r="FG12" s="381"/>
      <c r="FH12" s="381"/>
      <c r="FI12" s="381"/>
      <c r="FJ12" s="381"/>
      <c r="FK12" s="381"/>
      <c r="FL12" s="381"/>
      <c r="FM12" s="381"/>
      <c r="FN12" s="381"/>
      <c r="FO12" s="381"/>
      <c r="FP12" s="381"/>
      <c r="FQ12" s="381"/>
      <c r="FR12" s="381"/>
      <c r="FS12" s="381"/>
      <c r="FT12" s="381"/>
      <c r="FU12" s="381"/>
      <c r="FV12" s="381"/>
      <c r="FW12" s="381"/>
      <c r="FX12" s="381"/>
      <c r="FY12" s="381"/>
      <c r="FZ12" s="381"/>
      <c r="GA12" s="381"/>
      <c r="GB12" s="381"/>
      <c r="GC12" s="381"/>
      <c r="GD12" s="381"/>
      <c r="GE12" s="381"/>
      <c r="GF12" s="381"/>
      <c r="GG12" s="381"/>
      <c r="GH12" s="381"/>
      <c r="GI12" s="381"/>
      <c r="GJ12" s="381"/>
      <c r="GK12" s="381"/>
      <c r="GL12" s="381"/>
      <c r="GM12" s="381"/>
      <c r="GN12" s="381"/>
      <c r="GO12" s="381"/>
      <c r="GP12" s="381"/>
      <c r="GQ12" s="381"/>
      <c r="GR12" s="381"/>
      <c r="GS12" s="381"/>
      <c r="GT12" s="381"/>
      <c r="GU12" s="381"/>
      <c r="GV12" s="381"/>
      <c r="GW12" s="381"/>
      <c r="GX12" s="381"/>
      <c r="GY12" s="381"/>
      <c r="GZ12" s="381"/>
      <c r="HA12" s="381"/>
      <c r="HB12" s="381"/>
      <c r="HC12" s="381"/>
      <c r="HD12" s="381"/>
      <c r="HE12" s="381"/>
      <c r="HF12" s="381"/>
      <c r="HG12" s="381"/>
      <c r="HH12" s="381"/>
      <c r="HI12" s="381"/>
      <c r="HJ12" s="381"/>
      <c r="HK12" s="381"/>
      <c r="HL12" s="381"/>
      <c r="HM12" s="381"/>
      <c r="HN12" s="381"/>
      <c r="HO12" s="381"/>
      <c r="HP12" s="381"/>
      <c r="HQ12" s="381"/>
      <c r="HR12" s="381"/>
      <c r="HS12" s="381"/>
      <c r="HT12" s="381"/>
      <c r="HU12" s="381"/>
      <c r="HV12" s="381"/>
      <c r="HW12" s="381"/>
      <c r="HX12" s="381"/>
      <c r="HY12" s="381"/>
      <c r="HZ12" s="381"/>
      <c r="IA12" s="381"/>
      <c r="IB12" s="381"/>
      <c r="IC12" s="381"/>
      <c r="ID12" s="381"/>
      <c r="IE12" s="381"/>
      <c r="IF12" s="381"/>
      <c r="IG12" s="381"/>
      <c r="IH12" s="381"/>
      <c r="II12" s="381"/>
      <c r="IJ12" s="381"/>
      <c r="IK12" s="381"/>
      <c r="IL12" s="381"/>
      <c r="IM12" s="381"/>
      <c r="IN12" s="381"/>
      <c r="IO12" s="381"/>
      <c r="IP12" s="381"/>
      <c r="IQ12" s="381"/>
      <c r="IR12" s="381"/>
      <c r="IS12" s="381"/>
      <c r="IT12" s="381"/>
      <c r="IU12" s="381"/>
      <c r="IV12" s="381"/>
      <c r="IW12" s="381"/>
      <c r="IX12" s="381"/>
      <c r="IY12" s="381"/>
      <c r="IZ12" s="381"/>
      <c r="JA12" s="381"/>
      <c r="JB12" s="381"/>
      <c r="JC12" s="381"/>
      <c r="JD12" s="381"/>
      <c r="JE12" s="381"/>
      <c r="JF12" s="381"/>
      <c r="JG12" s="381"/>
      <c r="JH12" s="381"/>
      <c r="JI12" s="381"/>
      <c r="JJ12" s="381"/>
      <c r="JK12" s="381"/>
      <c r="JL12" s="381"/>
      <c r="JM12" s="381"/>
      <c r="JN12" s="381"/>
      <c r="JO12" s="381"/>
      <c r="JP12" s="381"/>
      <c r="JQ12" s="381"/>
      <c r="JR12" s="381"/>
      <c r="JS12" s="381"/>
      <c r="JT12" s="381"/>
      <c r="JU12" s="381"/>
      <c r="JV12" s="381"/>
      <c r="JW12" s="381"/>
      <c r="JX12" s="381"/>
      <c r="JY12" s="381"/>
      <c r="JZ12" s="381"/>
      <c r="KA12" s="381"/>
      <c r="KB12" s="381"/>
      <c r="KC12" s="381"/>
      <c r="KD12" s="381"/>
      <c r="KE12" s="381"/>
      <c r="KF12" s="381"/>
      <c r="KG12" s="381"/>
      <c r="KH12" s="381"/>
      <c r="KI12" s="381"/>
      <c r="KJ12" s="381"/>
      <c r="KK12" s="381"/>
      <c r="KL12" s="381"/>
      <c r="KM12" s="381"/>
      <c r="KN12" s="381"/>
      <c r="KO12" s="381"/>
      <c r="KP12" s="381"/>
      <c r="KQ12" s="381"/>
      <c r="KR12" s="381"/>
      <c r="KS12" s="381"/>
      <c r="KT12" s="381"/>
      <c r="KU12" s="381"/>
      <c r="KV12" s="381"/>
      <c r="KW12" s="381"/>
      <c r="KX12" s="381"/>
      <c r="KY12" s="381"/>
      <c r="KZ12" s="381"/>
      <c r="LA12" s="381"/>
      <c r="LB12" s="381"/>
      <c r="LC12" s="381"/>
      <c r="LD12" s="381"/>
      <c r="LE12" s="381"/>
      <c r="LF12" s="381"/>
      <c r="LG12" s="381"/>
      <c r="LH12" s="381"/>
      <c r="LI12" s="381"/>
      <c r="LJ12" s="381"/>
      <c r="LK12" s="381"/>
      <c r="LL12" s="381"/>
      <c r="LM12" s="381"/>
      <c r="LN12" s="381"/>
      <c r="LO12" s="381"/>
      <c r="LP12" s="381"/>
      <c r="LQ12" s="381"/>
      <c r="LR12" s="381"/>
      <c r="LS12" s="381"/>
      <c r="LT12" s="381"/>
      <c r="LU12" s="381"/>
      <c r="LV12" s="381"/>
      <c r="LW12" s="381"/>
      <c r="LX12" s="381"/>
      <c r="LY12" s="381"/>
      <c r="LZ12" s="381"/>
      <c r="MA12" s="381"/>
      <c r="MB12" s="381"/>
      <c r="MC12" s="381"/>
      <c r="MD12" s="381"/>
      <c r="ME12" s="381"/>
      <c r="MF12" s="381"/>
      <c r="MG12" s="381"/>
      <c r="MH12" s="381"/>
      <c r="MI12" s="381"/>
      <c r="MJ12" s="381"/>
      <c r="MK12" s="381"/>
      <c r="ML12" s="381"/>
      <c r="MM12" s="381"/>
      <c r="MN12" s="381"/>
      <c r="MO12" s="381"/>
      <c r="MP12" s="381"/>
      <c r="MQ12" s="381"/>
      <c r="MR12" s="381"/>
      <c r="MS12" s="381"/>
      <c r="MT12" s="381"/>
      <c r="MU12" s="381"/>
      <c r="MV12" s="381"/>
      <c r="MW12" s="381"/>
      <c r="MX12" s="381"/>
      <c r="MY12" s="381"/>
      <c r="MZ12" s="381"/>
      <c r="NA12" s="381"/>
      <c r="NB12" s="381"/>
      <c r="NC12" s="381"/>
      <c r="ND12" s="381"/>
      <c r="NE12" s="381"/>
      <c r="NF12" s="381"/>
      <c r="NG12" s="381"/>
      <c r="NH12" s="381"/>
      <c r="NI12" s="381"/>
      <c r="NJ12" s="381"/>
      <c r="NK12" s="381"/>
      <c r="NL12" s="381"/>
      <c r="NM12" s="381"/>
      <c r="NN12" s="381"/>
      <c r="NO12" s="381"/>
      <c r="NP12" s="381"/>
      <c r="NQ12" s="381"/>
      <c r="NR12" s="381"/>
      <c r="NS12" s="381"/>
      <c r="NT12" s="381"/>
      <c r="NU12" s="381"/>
      <c r="NV12" s="381"/>
      <c r="NW12" s="381"/>
      <c r="NX12" s="381"/>
      <c r="NY12" s="381"/>
      <c r="NZ12" s="381"/>
      <c r="OA12" s="381"/>
      <c r="OB12" s="381"/>
      <c r="OC12" s="381"/>
      <c r="OD12" s="381"/>
      <c r="OE12" s="381"/>
      <c r="OF12" s="381"/>
      <c r="OG12" s="381"/>
      <c r="OH12" s="381"/>
      <c r="OI12" s="381"/>
      <c r="OJ12" s="381"/>
      <c r="OK12" s="381"/>
      <c r="OL12" s="381"/>
      <c r="OM12" s="381"/>
      <c r="ON12" s="381"/>
      <c r="OO12" s="381"/>
      <c r="OP12" s="381"/>
      <c r="OQ12" s="381"/>
      <c r="OR12" s="381"/>
      <c r="OS12" s="381"/>
      <c r="OT12" s="381"/>
      <c r="OU12" s="381"/>
      <c r="OV12" s="381"/>
      <c r="OW12" s="381"/>
      <c r="OX12" s="381"/>
      <c r="OY12" s="381"/>
      <c r="OZ12" s="381"/>
      <c r="PA12" s="381"/>
      <c r="PB12" s="381"/>
      <c r="PC12" s="381"/>
      <c r="PD12" s="381"/>
      <c r="PE12" s="381"/>
      <c r="PF12" s="381"/>
      <c r="PG12" s="381"/>
      <c r="PH12" s="381"/>
      <c r="PI12" s="381"/>
      <c r="PJ12" s="381"/>
      <c r="PK12" s="381"/>
      <c r="PL12" s="381"/>
      <c r="PM12" s="381"/>
      <c r="PN12" s="381"/>
      <c r="PO12" s="381"/>
      <c r="PP12" s="381"/>
      <c r="PQ12" s="381"/>
      <c r="PR12" s="381"/>
      <c r="PS12" s="381"/>
      <c r="PT12" s="381"/>
      <c r="PU12" s="381"/>
      <c r="PV12" s="381"/>
      <c r="PW12" s="381"/>
      <c r="PX12" s="381"/>
      <c r="PY12" s="381"/>
      <c r="PZ12" s="381"/>
      <c r="QA12" s="381"/>
      <c r="QB12" s="381"/>
      <c r="QC12" s="381"/>
      <c r="QD12" s="381"/>
      <c r="QE12" s="381"/>
      <c r="QF12" s="381"/>
      <c r="QG12" s="381"/>
      <c r="QH12" s="381"/>
      <c r="QI12" s="381"/>
      <c r="QJ12" s="381"/>
      <c r="QK12" s="381"/>
      <c r="QL12" s="381"/>
      <c r="QM12" s="381"/>
      <c r="QN12" s="381"/>
      <c r="QO12" s="381"/>
      <c r="QP12" s="381"/>
      <c r="QQ12" s="381"/>
      <c r="QR12" s="381"/>
      <c r="QS12" s="381"/>
      <c r="QT12" s="381"/>
      <c r="QU12" s="381"/>
      <c r="QV12" s="381"/>
      <c r="QW12" s="381"/>
      <c r="QX12" s="381"/>
      <c r="QY12" s="381"/>
      <c r="QZ12" s="381"/>
      <c r="RA12" s="381"/>
      <c r="RB12" s="381"/>
      <c r="RC12" s="381"/>
      <c r="RD12" s="381"/>
      <c r="RE12" s="381"/>
      <c r="RF12" s="381"/>
      <c r="RG12" s="381"/>
      <c r="RH12" s="381"/>
      <c r="RI12" s="381"/>
      <c r="RJ12" s="381"/>
      <c r="RK12" s="381"/>
      <c r="RL12" s="381"/>
      <c r="RM12" s="381"/>
      <c r="RN12" s="381"/>
      <c r="RO12" s="381"/>
      <c r="RP12" s="381"/>
      <c r="RQ12" s="381"/>
      <c r="RR12" s="381"/>
      <c r="RS12" s="381"/>
      <c r="RT12" s="381"/>
      <c r="RU12" s="381"/>
      <c r="RV12" s="381"/>
      <c r="RW12" s="381"/>
      <c r="RX12" s="381"/>
      <c r="RY12" s="381"/>
      <c r="RZ12" s="381"/>
      <c r="SA12" s="381"/>
      <c r="SB12" s="381"/>
      <c r="SC12" s="381"/>
      <c r="SD12" s="381"/>
      <c r="SE12" s="381"/>
      <c r="SF12" s="381"/>
      <c r="SG12" s="381"/>
      <c r="SH12" s="381"/>
      <c r="SI12" s="381"/>
      <c r="SJ12" s="381"/>
      <c r="SK12" s="381"/>
      <c r="SL12" s="381"/>
      <c r="SM12" s="381"/>
      <c r="SN12" s="381"/>
      <c r="SO12" s="381"/>
      <c r="SP12" s="381"/>
      <c r="SQ12" s="381"/>
      <c r="SR12" s="381"/>
      <c r="SS12" s="381"/>
      <c r="ST12" s="381"/>
      <c r="SU12" s="381"/>
      <c r="SV12" s="381"/>
      <c r="SW12" s="381"/>
      <c r="SX12" s="381"/>
      <c r="SY12" s="381"/>
      <c r="SZ12" s="381"/>
      <c r="TA12" s="381"/>
      <c r="TB12" s="381"/>
      <c r="TC12" s="381"/>
      <c r="TD12" s="381"/>
      <c r="TE12" s="381"/>
      <c r="TF12" s="381"/>
      <c r="TG12" s="381"/>
      <c r="TH12" s="381"/>
      <c r="TI12" s="381"/>
      <c r="TJ12" s="381"/>
      <c r="TK12" s="381"/>
      <c r="TL12" s="381"/>
      <c r="TM12" s="381"/>
      <c r="TN12" s="381"/>
      <c r="TO12" s="381"/>
      <c r="TP12" s="381"/>
      <c r="TQ12" s="381"/>
      <c r="TR12" s="381"/>
      <c r="TS12" s="381"/>
      <c r="TT12" s="381"/>
      <c r="TU12" s="381"/>
      <c r="TV12" s="381"/>
      <c r="TW12" s="381"/>
      <c r="TX12" s="381"/>
      <c r="TY12" s="381"/>
      <c r="TZ12" s="381"/>
      <c r="UA12" s="381"/>
      <c r="UB12" s="381"/>
      <c r="UC12" s="381"/>
      <c r="UD12" s="381"/>
      <c r="UE12" s="381"/>
      <c r="UF12" s="381"/>
      <c r="UG12" s="381"/>
      <c r="UH12" s="381"/>
      <c r="UI12" s="381"/>
      <c r="UJ12" s="381"/>
      <c r="UK12" s="381"/>
      <c r="UL12" s="381"/>
      <c r="UM12" s="381"/>
      <c r="UN12" s="381"/>
      <c r="UO12" s="381"/>
      <c r="UP12" s="381"/>
      <c r="UQ12" s="381"/>
      <c r="UR12" s="381"/>
      <c r="US12" s="381"/>
      <c r="UT12" s="381"/>
      <c r="UU12" s="381"/>
      <c r="UV12" s="381"/>
      <c r="UW12" s="381"/>
      <c r="UX12" s="381"/>
      <c r="UY12" s="381"/>
      <c r="UZ12" s="381"/>
      <c r="VA12" s="381"/>
      <c r="VB12" s="381"/>
      <c r="VC12" s="381"/>
      <c r="VD12" s="381"/>
      <c r="VE12" s="381"/>
      <c r="VF12" s="381"/>
      <c r="VG12" s="381"/>
      <c r="VH12" s="381"/>
      <c r="VI12" s="381"/>
      <c r="VJ12" s="381"/>
      <c r="VK12" s="381"/>
      <c r="VL12" s="381"/>
      <c r="VM12" s="381"/>
      <c r="VN12" s="381"/>
      <c r="VO12" s="381"/>
      <c r="VP12" s="381"/>
      <c r="VQ12" s="381"/>
      <c r="VR12" s="381"/>
      <c r="VS12" s="381"/>
      <c r="VT12" s="381"/>
      <c r="VU12" s="381"/>
      <c r="VV12" s="381"/>
      <c r="VW12" s="381"/>
      <c r="VX12" s="381"/>
      <c r="VY12" s="381"/>
      <c r="VZ12" s="381"/>
      <c r="WA12" s="381"/>
      <c r="WB12" s="381"/>
      <c r="WC12" s="381"/>
      <c r="WD12" s="381"/>
      <c r="WE12" s="381"/>
      <c r="WF12" s="381"/>
      <c r="WG12" s="381"/>
      <c r="WH12" s="381"/>
      <c r="WI12" s="381"/>
      <c r="WJ12" s="381"/>
      <c r="WK12" s="381"/>
      <c r="WL12" s="381"/>
      <c r="WM12" s="381"/>
      <c r="WN12" s="381"/>
      <c r="WO12" s="381"/>
      <c r="WP12" s="381"/>
      <c r="WQ12" s="381"/>
      <c r="WR12" s="381"/>
      <c r="WS12" s="381"/>
      <c r="WT12" s="381"/>
      <c r="WU12" s="381"/>
      <c r="WV12" s="381"/>
      <c r="WW12" s="381"/>
      <c r="WX12" s="381"/>
      <c r="WY12" s="381"/>
      <c r="WZ12" s="381"/>
      <c r="XA12" s="381"/>
      <c r="XB12" s="381"/>
      <c r="XC12" s="381"/>
      <c r="XD12" s="381"/>
      <c r="XE12" s="381"/>
      <c r="XF12" s="381"/>
      <c r="XG12" s="381"/>
      <c r="XH12" s="381"/>
      <c r="XI12" s="381"/>
      <c r="XJ12" s="381"/>
      <c r="XK12" s="381"/>
      <c r="XL12" s="381"/>
      <c r="XM12" s="381"/>
      <c r="XN12" s="381"/>
      <c r="XO12" s="381"/>
      <c r="XP12" s="381"/>
      <c r="XQ12" s="381"/>
      <c r="XR12" s="381"/>
      <c r="XS12" s="381"/>
      <c r="XT12" s="381"/>
      <c r="XU12" s="381"/>
      <c r="XV12" s="381"/>
      <c r="XW12" s="381"/>
      <c r="XX12" s="381"/>
      <c r="XY12" s="381"/>
      <c r="XZ12" s="381"/>
      <c r="YA12" s="381"/>
      <c r="YB12" s="381"/>
      <c r="YC12" s="381"/>
      <c r="YD12" s="381"/>
      <c r="YE12" s="381"/>
      <c r="YF12" s="381"/>
      <c r="YG12" s="381"/>
      <c r="YH12" s="381"/>
      <c r="YI12" s="381"/>
      <c r="YJ12" s="381"/>
      <c r="YK12" s="381"/>
      <c r="YL12" s="381"/>
      <c r="YM12" s="381"/>
      <c r="YN12" s="381"/>
      <c r="YO12" s="381"/>
      <c r="YP12" s="381"/>
      <c r="YQ12" s="381"/>
      <c r="YR12" s="381"/>
      <c r="YS12" s="381"/>
      <c r="YT12" s="381"/>
      <c r="YU12" s="381"/>
      <c r="YV12" s="381"/>
      <c r="YW12" s="381"/>
      <c r="YX12" s="381"/>
      <c r="YY12" s="381"/>
      <c r="YZ12" s="381"/>
      <c r="ZA12" s="381"/>
      <c r="ZB12" s="381"/>
      <c r="ZC12" s="381"/>
      <c r="ZD12" s="381"/>
      <c r="ZE12" s="381"/>
      <c r="ZF12" s="381"/>
      <c r="ZG12" s="381"/>
      <c r="ZH12" s="381"/>
      <c r="ZI12" s="381"/>
      <c r="ZJ12" s="381"/>
      <c r="ZK12" s="381"/>
      <c r="ZL12" s="381"/>
      <c r="ZM12" s="381"/>
      <c r="ZN12" s="381"/>
      <c r="ZO12" s="381"/>
      <c r="ZP12" s="381"/>
      <c r="ZQ12" s="381"/>
      <c r="ZR12" s="381"/>
      <c r="ZS12" s="381"/>
      <c r="ZT12" s="381"/>
      <c r="ZU12" s="381"/>
      <c r="ZV12" s="381"/>
      <c r="ZW12" s="381"/>
      <c r="ZX12" s="381"/>
      <c r="ZY12" s="381"/>
      <c r="ZZ12" s="381"/>
      <c r="AAA12" s="381"/>
      <c r="AAB12" s="381"/>
      <c r="AAC12" s="381"/>
      <c r="AAD12" s="381"/>
      <c r="AAE12" s="381"/>
      <c r="AAF12" s="381"/>
      <c r="AAG12" s="381"/>
      <c r="AAH12" s="381"/>
      <c r="AAI12" s="381"/>
      <c r="AAJ12" s="381"/>
      <c r="AAK12" s="381"/>
      <c r="AAL12" s="381"/>
      <c r="AAM12" s="381"/>
      <c r="AAN12" s="381"/>
      <c r="AAO12" s="381"/>
      <c r="AAP12" s="381"/>
      <c r="AAQ12" s="381"/>
      <c r="AAR12" s="381"/>
      <c r="AAS12" s="381"/>
      <c r="AAT12" s="381"/>
      <c r="AAU12" s="381"/>
      <c r="AAV12" s="381"/>
      <c r="AAW12" s="381"/>
    </row>
    <row r="13" spans="1:725" s="435" customFormat="1" ht="13.5" customHeight="1" x14ac:dyDescent="0.2">
      <c r="A13" s="641"/>
      <c r="B13" s="648" t="s">
        <v>523</v>
      </c>
      <c r="C13" s="643"/>
      <c r="D13" s="642" t="str">
        <f>CONCATENATE(B11," ",C11)</f>
        <v>2 Jednotný čas</v>
      </c>
      <c r="E13" s="644"/>
      <c r="F13" s="645"/>
      <c r="G13" s="646"/>
      <c r="H13" s="647">
        <f>'12-2'!H72</f>
        <v>0</v>
      </c>
      <c r="J13" s="381"/>
      <c r="K13" s="381"/>
      <c r="L13" s="381"/>
      <c r="M13" s="381"/>
      <c r="N13" s="381"/>
      <c r="O13" s="381"/>
      <c r="P13" s="381"/>
      <c r="Q13" s="381"/>
      <c r="R13" s="381"/>
      <c r="S13" s="381"/>
      <c r="T13" s="381"/>
      <c r="U13" s="381"/>
      <c r="V13" s="381"/>
      <c r="W13" s="381"/>
      <c r="X13" s="381"/>
      <c r="Y13" s="381"/>
      <c r="Z13" s="381"/>
      <c r="AA13" s="381"/>
      <c r="AB13" s="381"/>
      <c r="AC13" s="381"/>
      <c r="AD13" s="381"/>
      <c r="AE13" s="381"/>
      <c r="AF13" s="381"/>
      <c r="AG13" s="381"/>
      <c r="AH13" s="381"/>
      <c r="AI13" s="381"/>
      <c r="AJ13" s="381"/>
      <c r="AK13" s="381"/>
      <c r="AL13" s="381"/>
      <c r="AM13" s="381"/>
      <c r="AN13" s="381"/>
      <c r="AO13" s="381"/>
      <c r="AP13" s="381"/>
      <c r="AQ13" s="381"/>
      <c r="AR13" s="381"/>
      <c r="AS13" s="381"/>
      <c r="AT13" s="381"/>
      <c r="AU13" s="381"/>
      <c r="AV13" s="381"/>
      <c r="AW13" s="381"/>
      <c r="AX13" s="381"/>
      <c r="AY13" s="381"/>
      <c r="AZ13" s="381"/>
      <c r="BA13" s="381"/>
      <c r="BB13" s="381"/>
      <c r="BC13" s="381"/>
      <c r="BD13" s="381"/>
      <c r="BE13" s="381"/>
      <c r="BF13" s="381"/>
      <c r="BG13" s="381"/>
      <c r="BH13" s="381"/>
      <c r="BI13" s="381"/>
      <c r="BJ13" s="381"/>
      <c r="BK13" s="381"/>
      <c r="BL13" s="381"/>
      <c r="BM13" s="381"/>
      <c r="BN13" s="381"/>
      <c r="BO13" s="381"/>
      <c r="BP13" s="381"/>
      <c r="BQ13" s="381"/>
      <c r="BR13" s="381"/>
      <c r="BS13" s="381"/>
      <c r="BT13" s="381"/>
      <c r="BU13" s="381"/>
      <c r="BV13" s="381"/>
      <c r="BW13" s="381"/>
      <c r="BX13" s="381"/>
      <c r="BY13" s="381"/>
      <c r="BZ13" s="381"/>
      <c r="CA13" s="381"/>
      <c r="CB13" s="381"/>
      <c r="CC13" s="381"/>
      <c r="CD13" s="381"/>
      <c r="CE13" s="381"/>
      <c r="CF13" s="381"/>
      <c r="CG13" s="381"/>
      <c r="CH13" s="381"/>
      <c r="CI13" s="381"/>
      <c r="CJ13" s="381"/>
      <c r="CK13" s="381"/>
      <c r="CL13" s="381"/>
      <c r="CM13" s="381"/>
      <c r="CN13" s="381"/>
      <c r="CO13" s="381"/>
      <c r="CP13" s="381"/>
      <c r="CQ13" s="381"/>
      <c r="CR13" s="381"/>
      <c r="CS13" s="381"/>
      <c r="CT13" s="381"/>
      <c r="CU13" s="381"/>
      <c r="CV13" s="381"/>
      <c r="CW13" s="381"/>
      <c r="CX13" s="381"/>
      <c r="CY13" s="381"/>
      <c r="CZ13" s="381"/>
      <c r="DA13" s="381"/>
      <c r="DB13" s="381"/>
      <c r="DC13" s="381"/>
      <c r="DD13" s="381"/>
      <c r="DE13" s="381"/>
      <c r="DF13" s="381"/>
      <c r="DG13" s="381"/>
      <c r="DH13" s="381"/>
      <c r="DI13" s="381"/>
      <c r="DJ13" s="381"/>
      <c r="DK13" s="381"/>
      <c r="DL13" s="381"/>
      <c r="DM13" s="381"/>
      <c r="DN13" s="381"/>
      <c r="DO13" s="381"/>
      <c r="DP13" s="381"/>
      <c r="DQ13" s="381"/>
      <c r="DR13" s="381"/>
      <c r="DS13" s="381"/>
      <c r="DT13" s="381"/>
      <c r="DU13" s="381"/>
      <c r="DV13" s="381"/>
      <c r="DW13" s="381"/>
      <c r="DX13" s="381"/>
      <c r="DY13" s="381"/>
      <c r="DZ13" s="381"/>
      <c r="EA13" s="381"/>
      <c r="EB13" s="381"/>
      <c r="EC13" s="381"/>
      <c r="ED13" s="381"/>
      <c r="EE13" s="381"/>
      <c r="EF13" s="381"/>
      <c r="EG13" s="381"/>
      <c r="EH13" s="381"/>
      <c r="EI13" s="381"/>
      <c r="EJ13" s="381"/>
      <c r="EK13" s="381"/>
      <c r="EL13" s="381"/>
      <c r="EM13" s="381"/>
      <c r="EN13" s="381"/>
      <c r="EO13" s="381"/>
      <c r="EP13" s="381"/>
      <c r="EQ13" s="381"/>
      <c r="ER13" s="381"/>
      <c r="ES13" s="381"/>
      <c r="ET13" s="381"/>
      <c r="EU13" s="381"/>
      <c r="EV13" s="381"/>
      <c r="EW13" s="381"/>
      <c r="EX13" s="381"/>
      <c r="EY13" s="381"/>
      <c r="EZ13" s="381"/>
      <c r="FA13" s="381"/>
      <c r="FB13" s="381"/>
      <c r="FC13" s="381"/>
      <c r="FD13" s="381"/>
      <c r="FE13" s="381"/>
      <c r="FF13" s="381"/>
      <c r="FG13" s="381"/>
      <c r="FH13" s="381"/>
      <c r="FI13" s="381"/>
      <c r="FJ13" s="381"/>
      <c r="FK13" s="381"/>
      <c r="FL13" s="381"/>
      <c r="FM13" s="381"/>
      <c r="FN13" s="381"/>
      <c r="FO13" s="381"/>
      <c r="FP13" s="381"/>
      <c r="FQ13" s="381"/>
      <c r="FR13" s="381"/>
      <c r="FS13" s="381"/>
      <c r="FT13" s="381"/>
      <c r="FU13" s="381"/>
      <c r="FV13" s="381"/>
      <c r="FW13" s="381"/>
      <c r="FX13" s="381"/>
      <c r="FY13" s="381"/>
      <c r="FZ13" s="381"/>
      <c r="GA13" s="381"/>
      <c r="GB13" s="381"/>
      <c r="GC13" s="381"/>
      <c r="GD13" s="381"/>
      <c r="GE13" s="381"/>
      <c r="GF13" s="381"/>
      <c r="GG13" s="381"/>
      <c r="GH13" s="381"/>
      <c r="GI13" s="381"/>
      <c r="GJ13" s="381"/>
      <c r="GK13" s="381"/>
      <c r="GL13" s="381"/>
      <c r="GM13" s="381"/>
      <c r="GN13" s="381"/>
      <c r="GO13" s="381"/>
      <c r="GP13" s="381"/>
      <c r="GQ13" s="381"/>
      <c r="GR13" s="381"/>
      <c r="GS13" s="381"/>
      <c r="GT13" s="381"/>
      <c r="GU13" s="381"/>
      <c r="GV13" s="381"/>
      <c r="GW13" s="381"/>
      <c r="GX13" s="381"/>
      <c r="GY13" s="381"/>
      <c r="GZ13" s="381"/>
      <c r="HA13" s="381"/>
      <c r="HB13" s="381"/>
      <c r="HC13" s="381"/>
      <c r="HD13" s="381"/>
      <c r="HE13" s="381"/>
      <c r="HF13" s="381"/>
      <c r="HG13" s="381"/>
      <c r="HH13" s="381"/>
      <c r="HI13" s="381"/>
      <c r="HJ13" s="381"/>
      <c r="HK13" s="381"/>
      <c r="HL13" s="381"/>
      <c r="HM13" s="381"/>
      <c r="HN13" s="381"/>
      <c r="HO13" s="381"/>
      <c r="HP13" s="381"/>
      <c r="HQ13" s="381"/>
      <c r="HR13" s="381"/>
      <c r="HS13" s="381"/>
      <c r="HT13" s="381"/>
      <c r="HU13" s="381"/>
      <c r="HV13" s="381"/>
      <c r="HW13" s="381"/>
      <c r="HX13" s="381"/>
      <c r="HY13" s="381"/>
      <c r="HZ13" s="381"/>
      <c r="IA13" s="381"/>
      <c r="IB13" s="381"/>
      <c r="IC13" s="381"/>
      <c r="ID13" s="381"/>
      <c r="IE13" s="381"/>
      <c r="IF13" s="381"/>
      <c r="IG13" s="381"/>
      <c r="IH13" s="381"/>
      <c r="II13" s="381"/>
      <c r="IJ13" s="381"/>
      <c r="IK13" s="381"/>
      <c r="IL13" s="381"/>
      <c r="IM13" s="381"/>
      <c r="IN13" s="381"/>
      <c r="IO13" s="381"/>
      <c r="IP13" s="381"/>
      <c r="IQ13" s="381"/>
      <c r="IR13" s="381"/>
      <c r="IS13" s="381"/>
      <c r="IT13" s="381"/>
      <c r="IU13" s="381"/>
      <c r="IV13" s="381"/>
      <c r="IW13" s="381"/>
      <c r="IX13" s="381"/>
      <c r="IY13" s="381"/>
      <c r="IZ13" s="381"/>
      <c r="JA13" s="381"/>
      <c r="JB13" s="381"/>
      <c r="JC13" s="381"/>
      <c r="JD13" s="381"/>
      <c r="JE13" s="381"/>
      <c r="JF13" s="381"/>
      <c r="JG13" s="381"/>
      <c r="JH13" s="381"/>
      <c r="JI13" s="381"/>
      <c r="JJ13" s="381"/>
      <c r="JK13" s="381"/>
      <c r="JL13" s="381"/>
      <c r="JM13" s="381"/>
      <c r="JN13" s="381"/>
      <c r="JO13" s="381"/>
      <c r="JP13" s="381"/>
      <c r="JQ13" s="381"/>
      <c r="JR13" s="381"/>
      <c r="JS13" s="381"/>
      <c r="JT13" s="381"/>
      <c r="JU13" s="381"/>
      <c r="JV13" s="381"/>
      <c r="JW13" s="381"/>
      <c r="JX13" s="381"/>
      <c r="JY13" s="381"/>
      <c r="JZ13" s="381"/>
      <c r="KA13" s="381"/>
      <c r="KB13" s="381"/>
      <c r="KC13" s="381"/>
      <c r="KD13" s="381"/>
      <c r="KE13" s="381"/>
      <c r="KF13" s="381"/>
      <c r="KG13" s="381"/>
      <c r="KH13" s="381"/>
      <c r="KI13" s="381"/>
      <c r="KJ13" s="381"/>
      <c r="KK13" s="381"/>
      <c r="KL13" s="381"/>
      <c r="KM13" s="381"/>
      <c r="KN13" s="381"/>
      <c r="KO13" s="381"/>
      <c r="KP13" s="381"/>
      <c r="KQ13" s="381"/>
      <c r="KR13" s="381"/>
      <c r="KS13" s="381"/>
      <c r="KT13" s="381"/>
      <c r="KU13" s="381"/>
      <c r="KV13" s="381"/>
      <c r="KW13" s="381"/>
      <c r="KX13" s="381"/>
      <c r="KY13" s="381"/>
      <c r="KZ13" s="381"/>
      <c r="LA13" s="381"/>
      <c r="LB13" s="381"/>
      <c r="LC13" s="381"/>
      <c r="LD13" s="381"/>
      <c r="LE13" s="381"/>
      <c r="LF13" s="381"/>
      <c r="LG13" s="381"/>
      <c r="LH13" s="381"/>
      <c r="LI13" s="381"/>
      <c r="LJ13" s="381"/>
      <c r="LK13" s="381"/>
      <c r="LL13" s="381"/>
      <c r="LM13" s="381"/>
      <c r="LN13" s="381"/>
      <c r="LO13" s="381"/>
      <c r="LP13" s="381"/>
      <c r="LQ13" s="381"/>
      <c r="LR13" s="381"/>
      <c r="LS13" s="381"/>
      <c r="LT13" s="381"/>
      <c r="LU13" s="381"/>
      <c r="LV13" s="381"/>
      <c r="LW13" s="381"/>
      <c r="LX13" s="381"/>
      <c r="LY13" s="381"/>
      <c r="LZ13" s="381"/>
      <c r="MA13" s="381"/>
      <c r="MB13" s="381"/>
      <c r="MC13" s="381"/>
      <c r="MD13" s="381"/>
      <c r="ME13" s="381"/>
      <c r="MF13" s="381"/>
      <c r="MG13" s="381"/>
      <c r="MH13" s="381"/>
      <c r="MI13" s="381"/>
      <c r="MJ13" s="381"/>
      <c r="MK13" s="381"/>
      <c r="ML13" s="381"/>
      <c r="MM13" s="381"/>
      <c r="MN13" s="381"/>
      <c r="MO13" s="381"/>
      <c r="MP13" s="381"/>
      <c r="MQ13" s="381"/>
      <c r="MR13" s="381"/>
      <c r="MS13" s="381"/>
      <c r="MT13" s="381"/>
      <c r="MU13" s="381"/>
      <c r="MV13" s="381"/>
      <c r="MW13" s="381"/>
      <c r="MX13" s="381"/>
      <c r="MY13" s="381"/>
      <c r="MZ13" s="381"/>
      <c r="NA13" s="381"/>
      <c r="NB13" s="381"/>
      <c r="NC13" s="381"/>
      <c r="ND13" s="381"/>
      <c r="NE13" s="381"/>
      <c r="NF13" s="381"/>
      <c r="NG13" s="381"/>
      <c r="NH13" s="381"/>
      <c r="NI13" s="381"/>
      <c r="NJ13" s="381"/>
      <c r="NK13" s="381"/>
      <c r="NL13" s="381"/>
      <c r="NM13" s="381"/>
      <c r="NN13" s="381"/>
      <c r="NO13" s="381"/>
      <c r="NP13" s="381"/>
      <c r="NQ13" s="381"/>
      <c r="NR13" s="381"/>
      <c r="NS13" s="381"/>
      <c r="NT13" s="381"/>
      <c r="NU13" s="381"/>
      <c r="NV13" s="381"/>
      <c r="NW13" s="381"/>
      <c r="NX13" s="381"/>
      <c r="NY13" s="381"/>
      <c r="NZ13" s="381"/>
      <c r="OA13" s="381"/>
      <c r="OB13" s="381"/>
      <c r="OC13" s="381"/>
      <c r="OD13" s="381"/>
      <c r="OE13" s="381"/>
      <c r="OF13" s="381"/>
      <c r="OG13" s="381"/>
      <c r="OH13" s="381"/>
      <c r="OI13" s="381"/>
      <c r="OJ13" s="381"/>
      <c r="OK13" s="381"/>
      <c r="OL13" s="381"/>
      <c r="OM13" s="381"/>
      <c r="ON13" s="381"/>
      <c r="OO13" s="381"/>
      <c r="OP13" s="381"/>
      <c r="OQ13" s="381"/>
      <c r="OR13" s="381"/>
      <c r="OS13" s="381"/>
      <c r="OT13" s="381"/>
      <c r="OU13" s="381"/>
      <c r="OV13" s="381"/>
      <c r="OW13" s="381"/>
      <c r="OX13" s="381"/>
      <c r="OY13" s="381"/>
      <c r="OZ13" s="381"/>
      <c r="PA13" s="381"/>
      <c r="PB13" s="381"/>
      <c r="PC13" s="381"/>
      <c r="PD13" s="381"/>
      <c r="PE13" s="381"/>
      <c r="PF13" s="381"/>
      <c r="PG13" s="381"/>
      <c r="PH13" s="381"/>
      <c r="PI13" s="381"/>
      <c r="PJ13" s="381"/>
      <c r="PK13" s="381"/>
      <c r="PL13" s="381"/>
      <c r="PM13" s="381"/>
      <c r="PN13" s="381"/>
      <c r="PO13" s="381"/>
      <c r="PP13" s="381"/>
      <c r="PQ13" s="381"/>
      <c r="PR13" s="381"/>
      <c r="PS13" s="381"/>
      <c r="PT13" s="381"/>
      <c r="PU13" s="381"/>
      <c r="PV13" s="381"/>
      <c r="PW13" s="381"/>
      <c r="PX13" s="381"/>
      <c r="PY13" s="381"/>
      <c r="PZ13" s="381"/>
      <c r="QA13" s="381"/>
      <c r="QB13" s="381"/>
      <c r="QC13" s="381"/>
      <c r="QD13" s="381"/>
      <c r="QE13" s="381"/>
      <c r="QF13" s="381"/>
      <c r="QG13" s="381"/>
      <c r="QH13" s="381"/>
      <c r="QI13" s="381"/>
      <c r="QJ13" s="381"/>
      <c r="QK13" s="381"/>
      <c r="QL13" s="381"/>
      <c r="QM13" s="381"/>
      <c r="QN13" s="381"/>
      <c r="QO13" s="381"/>
      <c r="QP13" s="381"/>
      <c r="QQ13" s="381"/>
      <c r="QR13" s="381"/>
      <c r="QS13" s="381"/>
      <c r="QT13" s="381"/>
      <c r="QU13" s="381"/>
      <c r="QV13" s="381"/>
      <c r="QW13" s="381"/>
      <c r="QX13" s="381"/>
      <c r="QY13" s="381"/>
      <c r="QZ13" s="381"/>
      <c r="RA13" s="381"/>
      <c r="RB13" s="381"/>
      <c r="RC13" s="381"/>
      <c r="RD13" s="381"/>
      <c r="RE13" s="381"/>
      <c r="RF13" s="381"/>
      <c r="RG13" s="381"/>
      <c r="RH13" s="381"/>
      <c r="RI13" s="381"/>
      <c r="RJ13" s="381"/>
      <c r="RK13" s="381"/>
      <c r="RL13" s="381"/>
      <c r="RM13" s="381"/>
      <c r="RN13" s="381"/>
      <c r="RO13" s="381"/>
      <c r="RP13" s="381"/>
      <c r="RQ13" s="381"/>
      <c r="RR13" s="381"/>
      <c r="RS13" s="381"/>
      <c r="RT13" s="381"/>
      <c r="RU13" s="381"/>
      <c r="RV13" s="381"/>
      <c r="RW13" s="381"/>
      <c r="RX13" s="381"/>
      <c r="RY13" s="381"/>
      <c r="RZ13" s="381"/>
      <c r="SA13" s="381"/>
      <c r="SB13" s="381"/>
      <c r="SC13" s="381"/>
      <c r="SD13" s="381"/>
      <c r="SE13" s="381"/>
      <c r="SF13" s="381"/>
      <c r="SG13" s="381"/>
      <c r="SH13" s="381"/>
      <c r="SI13" s="381"/>
      <c r="SJ13" s="381"/>
      <c r="SK13" s="381"/>
      <c r="SL13" s="381"/>
      <c r="SM13" s="381"/>
      <c r="SN13" s="381"/>
      <c r="SO13" s="381"/>
      <c r="SP13" s="381"/>
      <c r="SQ13" s="381"/>
      <c r="SR13" s="381"/>
      <c r="SS13" s="381"/>
      <c r="ST13" s="381"/>
      <c r="SU13" s="381"/>
      <c r="SV13" s="381"/>
      <c r="SW13" s="381"/>
      <c r="SX13" s="381"/>
      <c r="SY13" s="381"/>
      <c r="SZ13" s="381"/>
      <c r="TA13" s="381"/>
      <c r="TB13" s="381"/>
      <c r="TC13" s="381"/>
      <c r="TD13" s="381"/>
      <c r="TE13" s="381"/>
      <c r="TF13" s="381"/>
      <c r="TG13" s="381"/>
      <c r="TH13" s="381"/>
      <c r="TI13" s="381"/>
      <c r="TJ13" s="381"/>
      <c r="TK13" s="381"/>
      <c r="TL13" s="381"/>
      <c r="TM13" s="381"/>
      <c r="TN13" s="381"/>
      <c r="TO13" s="381"/>
      <c r="TP13" s="381"/>
      <c r="TQ13" s="381"/>
      <c r="TR13" s="381"/>
      <c r="TS13" s="381"/>
      <c r="TT13" s="381"/>
      <c r="TU13" s="381"/>
      <c r="TV13" s="381"/>
      <c r="TW13" s="381"/>
      <c r="TX13" s="381"/>
      <c r="TY13" s="381"/>
      <c r="TZ13" s="381"/>
      <c r="UA13" s="381"/>
      <c r="UB13" s="381"/>
      <c r="UC13" s="381"/>
      <c r="UD13" s="381"/>
      <c r="UE13" s="381"/>
      <c r="UF13" s="381"/>
      <c r="UG13" s="381"/>
      <c r="UH13" s="381"/>
      <c r="UI13" s="381"/>
      <c r="UJ13" s="381"/>
      <c r="UK13" s="381"/>
      <c r="UL13" s="381"/>
      <c r="UM13" s="381"/>
      <c r="UN13" s="381"/>
      <c r="UO13" s="381"/>
      <c r="UP13" s="381"/>
      <c r="UQ13" s="381"/>
      <c r="UR13" s="381"/>
      <c r="US13" s="381"/>
      <c r="UT13" s="381"/>
      <c r="UU13" s="381"/>
      <c r="UV13" s="381"/>
      <c r="UW13" s="381"/>
      <c r="UX13" s="381"/>
      <c r="UY13" s="381"/>
      <c r="UZ13" s="381"/>
      <c r="VA13" s="381"/>
      <c r="VB13" s="381"/>
      <c r="VC13" s="381"/>
      <c r="VD13" s="381"/>
      <c r="VE13" s="381"/>
      <c r="VF13" s="381"/>
      <c r="VG13" s="381"/>
      <c r="VH13" s="381"/>
      <c r="VI13" s="381"/>
      <c r="VJ13" s="381"/>
      <c r="VK13" s="381"/>
      <c r="VL13" s="381"/>
      <c r="VM13" s="381"/>
      <c r="VN13" s="381"/>
      <c r="VO13" s="381"/>
      <c r="VP13" s="381"/>
      <c r="VQ13" s="381"/>
      <c r="VR13" s="381"/>
      <c r="VS13" s="381"/>
      <c r="VT13" s="381"/>
      <c r="VU13" s="381"/>
      <c r="VV13" s="381"/>
      <c r="VW13" s="381"/>
      <c r="VX13" s="381"/>
      <c r="VY13" s="381"/>
      <c r="VZ13" s="381"/>
      <c r="WA13" s="381"/>
      <c r="WB13" s="381"/>
      <c r="WC13" s="381"/>
      <c r="WD13" s="381"/>
      <c r="WE13" s="381"/>
      <c r="WF13" s="381"/>
      <c r="WG13" s="381"/>
      <c r="WH13" s="381"/>
      <c r="WI13" s="381"/>
      <c r="WJ13" s="381"/>
      <c r="WK13" s="381"/>
      <c r="WL13" s="381"/>
      <c r="WM13" s="381"/>
      <c r="WN13" s="381"/>
      <c r="WO13" s="381"/>
      <c r="WP13" s="381"/>
      <c r="WQ13" s="381"/>
      <c r="WR13" s="381"/>
      <c r="WS13" s="381"/>
      <c r="WT13" s="381"/>
      <c r="WU13" s="381"/>
      <c r="WV13" s="381"/>
      <c r="WW13" s="381"/>
      <c r="WX13" s="381"/>
      <c r="WY13" s="381"/>
      <c r="WZ13" s="381"/>
      <c r="XA13" s="381"/>
      <c r="XB13" s="381"/>
      <c r="XC13" s="381"/>
      <c r="XD13" s="381"/>
      <c r="XE13" s="381"/>
      <c r="XF13" s="381"/>
      <c r="XG13" s="381"/>
      <c r="XH13" s="381"/>
      <c r="XI13" s="381"/>
      <c r="XJ13" s="381"/>
      <c r="XK13" s="381"/>
      <c r="XL13" s="381"/>
      <c r="XM13" s="381"/>
      <c r="XN13" s="381"/>
      <c r="XO13" s="381"/>
      <c r="XP13" s="381"/>
      <c r="XQ13" s="381"/>
      <c r="XR13" s="381"/>
      <c r="XS13" s="381"/>
      <c r="XT13" s="381"/>
      <c r="XU13" s="381"/>
      <c r="XV13" s="381"/>
      <c r="XW13" s="381"/>
      <c r="XX13" s="381"/>
      <c r="XY13" s="381"/>
      <c r="XZ13" s="381"/>
      <c r="YA13" s="381"/>
      <c r="YB13" s="381"/>
      <c r="YC13" s="381"/>
      <c r="YD13" s="381"/>
      <c r="YE13" s="381"/>
      <c r="YF13" s="381"/>
      <c r="YG13" s="381"/>
      <c r="YH13" s="381"/>
      <c r="YI13" s="381"/>
      <c r="YJ13" s="381"/>
      <c r="YK13" s="381"/>
      <c r="YL13" s="381"/>
      <c r="YM13" s="381"/>
      <c r="YN13" s="381"/>
      <c r="YO13" s="381"/>
      <c r="YP13" s="381"/>
      <c r="YQ13" s="381"/>
      <c r="YR13" s="381"/>
      <c r="YS13" s="381"/>
      <c r="YT13" s="381"/>
      <c r="YU13" s="381"/>
      <c r="YV13" s="381"/>
      <c r="YW13" s="381"/>
      <c r="YX13" s="381"/>
      <c r="YY13" s="381"/>
      <c r="YZ13" s="381"/>
      <c r="ZA13" s="381"/>
      <c r="ZB13" s="381"/>
      <c r="ZC13" s="381"/>
      <c r="ZD13" s="381"/>
      <c r="ZE13" s="381"/>
      <c r="ZF13" s="381"/>
      <c r="ZG13" s="381"/>
      <c r="ZH13" s="381"/>
      <c r="ZI13" s="381"/>
      <c r="ZJ13" s="381"/>
      <c r="ZK13" s="381"/>
      <c r="ZL13" s="381"/>
      <c r="ZM13" s="381"/>
      <c r="ZN13" s="381"/>
      <c r="ZO13" s="381"/>
      <c r="ZP13" s="381"/>
      <c r="ZQ13" s="381"/>
      <c r="ZR13" s="381"/>
      <c r="ZS13" s="381"/>
      <c r="ZT13" s="381"/>
      <c r="ZU13" s="381"/>
      <c r="ZV13" s="381"/>
      <c r="ZW13" s="381"/>
      <c r="ZX13" s="381"/>
      <c r="ZY13" s="381"/>
      <c r="ZZ13" s="381"/>
      <c r="AAA13" s="381"/>
      <c r="AAB13" s="381"/>
      <c r="AAC13" s="381"/>
      <c r="AAD13" s="381"/>
      <c r="AAE13" s="381"/>
      <c r="AAF13" s="381"/>
      <c r="AAG13" s="381"/>
      <c r="AAH13" s="381"/>
      <c r="AAI13" s="381"/>
      <c r="AAJ13" s="381"/>
      <c r="AAK13" s="381"/>
      <c r="AAL13" s="381"/>
      <c r="AAM13" s="381"/>
      <c r="AAN13" s="381"/>
      <c r="AAO13" s="381"/>
      <c r="AAP13" s="381"/>
      <c r="AAQ13" s="381"/>
      <c r="AAR13" s="381"/>
      <c r="AAS13" s="381"/>
      <c r="AAT13" s="381"/>
      <c r="AAU13" s="381"/>
      <c r="AAV13" s="381"/>
      <c r="AAW13" s="381"/>
    </row>
    <row r="14" spans="1:725" s="435" customFormat="1" ht="13.5" customHeight="1" x14ac:dyDescent="0.2">
      <c r="A14" s="382" t="s">
        <v>461</v>
      </c>
      <c r="B14" s="377">
        <v>3</v>
      </c>
      <c r="C14" s="377" t="str">
        <f>[3]POLOZKY!C73</f>
        <v>Elektronická kontrola vstupu (EKV)</v>
      </c>
      <c r="D14" s="378"/>
      <c r="E14" s="378"/>
      <c r="F14" s="379"/>
      <c r="G14" s="380"/>
      <c r="H14" s="380"/>
      <c r="J14" s="381"/>
      <c r="K14" s="381"/>
      <c r="L14" s="381"/>
      <c r="M14" s="381"/>
      <c r="N14" s="381"/>
      <c r="O14" s="381"/>
      <c r="P14" s="381"/>
      <c r="Q14" s="381"/>
      <c r="R14" s="381"/>
      <c r="S14" s="381"/>
      <c r="T14" s="381"/>
      <c r="U14" s="381"/>
      <c r="V14" s="381"/>
      <c r="W14" s="381"/>
      <c r="X14" s="381"/>
      <c r="Y14" s="381"/>
      <c r="Z14" s="381"/>
      <c r="AA14" s="381"/>
      <c r="AB14" s="381"/>
      <c r="AC14" s="381"/>
      <c r="AD14" s="381"/>
      <c r="AE14" s="381"/>
      <c r="AF14" s="381"/>
      <c r="AG14" s="381"/>
      <c r="AH14" s="381"/>
      <c r="AI14" s="381"/>
      <c r="AJ14" s="381"/>
      <c r="AK14" s="381"/>
      <c r="AL14" s="381"/>
      <c r="AM14" s="381"/>
      <c r="AN14" s="381"/>
      <c r="AO14" s="381"/>
      <c r="AP14" s="381"/>
      <c r="AQ14" s="381"/>
      <c r="AR14" s="381"/>
      <c r="AS14" s="381"/>
      <c r="AT14" s="381"/>
      <c r="AU14" s="381"/>
      <c r="AV14" s="381"/>
      <c r="AW14" s="381"/>
      <c r="AX14" s="381"/>
      <c r="AY14" s="381"/>
      <c r="AZ14" s="381"/>
      <c r="BA14" s="381"/>
      <c r="BB14" s="381"/>
      <c r="BC14" s="381"/>
      <c r="BD14" s="381"/>
      <c r="BE14" s="381"/>
      <c r="BF14" s="381"/>
      <c r="BG14" s="381"/>
      <c r="BH14" s="381"/>
      <c r="BI14" s="381"/>
      <c r="BJ14" s="381"/>
      <c r="BK14" s="381"/>
      <c r="BL14" s="381"/>
      <c r="BM14" s="381"/>
      <c r="BN14" s="381"/>
      <c r="BO14" s="381"/>
      <c r="BP14" s="381"/>
      <c r="BQ14" s="381"/>
      <c r="BR14" s="381"/>
      <c r="BS14" s="381"/>
      <c r="BT14" s="381"/>
      <c r="BU14" s="381"/>
      <c r="BV14" s="381"/>
      <c r="BW14" s="381"/>
      <c r="BX14" s="381"/>
      <c r="BY14" s="381"/>
      <c r="BZ14" s="381"/>
      <c r="CA14" s="381"/>
      <c r="CB14" s="381"/>
      <c r="CC14" s="381"/>
      <c r="CD14" s="381"/>
      <c r="CE14" s="381"/>
      <c r="CF14" s="381"/>
      <c r="CG14" s="381"/>
      <c r="CH14" s="381"/>
      <c r="CI14" s="381"/>
      <c r="CJ14" s="381"/>
      <c r="CK14" s="381"/>
      <c r="CL14" s="381"/>
      <c r="CM14" s="381"/>
      <c r="CN14" s="381"/>
      <c r="CO14" s="381"/>
      <c r="CP14" s="381"/>
      <c r="CQ14" s="381"/>
      <c r="CR14" s="381"/>
      <c r="CS14" s="381"/>
      <c r="CT14" s="381"/>
      <c r="CU14" s="381"/>
      <c r="CV14" s="381"/>
      <c r="CW14" s="381"/>
      <c r="CX14" s="381"/>
      <c r="CY14" s="381"/>
      <c r="CZ14" s="381"/>
      <c r="DA14" s="381"/>
      <c r="DB14" s="381"/>
      <c r="DC14" s="381"/>
      <c r="DD14" s="381"/>
      <c r="DE14" s="381"/>
      <c r="DF14" s="381"/>
      <c r="DG14" s="381"/>
      <c r="DH14" s="381"/>
      <c r="DI14" s="381"/>
      <c r="DJ14" s="381"/>
      <c r="DK14" s="381"/>
      <c r="DL14" s="381"/>
      <c r="DM14" s="381"/>
      <c r="DN14" s="381"/>
      <c r="DO14" s="381"/>
      <c r="DP14" s="381"/>
      <c r="DQ14" s="381"/>
      <c r="DR14" s="381"/>
      <c r="DS14" s="381"/>
      <c r="DT14" s="381"/>
      <c r="DU14" s="381"/>
      <c r="DV14" s="381"/>
      <c r="DW14" s="381"/>
      <c r="DX14" s="381"/>
      <c r="DY14" s="381"/>
      <c r="DZ14" s="381"/>
      <c r="EA14" s="381"/>
      <c r="EB14" s="381"/>
      <c r="EC14" s="381"/>
      <c r="ED14" s="381"/>
      <c r="EE14" s="381"/>
      <c r="EF14" s="381"/>
      <c r="EG14" s="381"/>
      <c r="EH14" s="381"/>
      <c r="EI14" s="381"/>
      <c r="EJ14" s="381"/>
      <c r="EK14" s="381"/>
      <c r="EL14" s="381"/>
      <c r="EM14" s="381"/>
      <c r="EN14" s="381"/>
      <c r="EO14" s="381"/>
      <c r="EP14" s="381"/>
      <c r="EQ14" s="381"/>
      <c r="ER14" s="381"/>
      <c r="ES14" s="381"/>
      <c r="ET14" s="381"/>
      <c r="EU14" s="381"/>
      <c r="EV14" s="381"/>
      <c r="EW14" s="381"/>
      <c r="EX14" s="381"/>
      <c r="EY14" s="381"/>
      <c r="EZ14" s="381"/>
      <c r="FA14" s="381"/>
      <c r="FB14" s="381"/>
      <c r="FC14" s="381"/>
      <c r="FD14" s="381"/>
      <c r="FE14" s="381"/>
      <c r="FF14" s="381"/>
      <c r="FG14" s="381"/>
      <c r="FH14" s="381"/>
      <c r="FI14" s="381"/>
      <c r="FJ14" s="381"/>
      <c r="FK14" s="381"/>
      <c r="FL14" s="381"/>
      <c r="FM14" s="381"/>
      <c r="FN14" s="381"/>
      <c r="FO14" s="381"/>
      <c r="FP14" s="381"/>
      <c r="FQ14" s="381"/>
      <c r="FR14" s="381"/>
      <c r="FS14" s="381"/>
      <c r="FT14" s="381"/>
      <c r="FU14" s="381"/>
      <c r="FV14" s="381"/>
      <c r="FW14" s="381"/>
      <c r="FX14" s="381"/>
      <c r="FY14" s="381"/>
      <c r="FZ14" s="381"/>
      <c r="GA14" s="381"/>
      <c r="GB14" s="381"/>
      <c r="GC14" s="381"/>
      <c r="GD14" s="381"/>
      <c r="GE14" s="381"/>
      <c r="GF14" s="381"/>
      <c r="GG14" s="381"/>
      <c r="GH14" s="381"/>
      <c r="GI14" s="381"/>
      <c r="GJ14" s="381"/>
      <c r="GK14" s="381"/>
      <c r="GL14" s="381"/>
      <c r="GM14" s="381"/>
      <c r="GN14" s="381"/>
      <c r="GO14" s="381"/>
      <c r="GP14" s="381"/>
      <c r="GQ14" s="381"/>
      <c r="GR14" s="381"/>
      <c r="GS14" s="381"/>
      <c r="GT14" s="381"/>
      <c r="GU14" s="381"/>
      <c r="GV14" s="381"/>
      <c r="GW14" s="381"/>
      <c r="GX14" s="381"/>
      <c r="GY14" s="381"/>
      <c r="GZ14" s="381"/>
      <c r="HA14" s="381"/>
      <c r="HB14" s="381"/>
      <c r="HC14" s="381"/>
      <c r="HD14" s="381"/>
      <c r="HE14" s="381"/>
      <c r="HF14" s="381"/>
      <c r="HG14" s="381"/>
      <c r="HH14" s="381"/>
      <c r="HI14" s="381"/>
      <c r="HJ14" s="381"/>
      <c r="HK14" s="381"/>
      <c r="HL14" s="381"/>
      <c r="HM14" s="381"/>
      <c r="HN14" s="381"/>
      <c r="HO14" s="381"/>
      <c r="HP14" s="381"/>
      <c r="HQ14" s="381"/>
      <c r="HR14" s="381"/>
      <c r="HS14" s="381"/>
      <c r="HT14" s="381"/>
      <c r="HU14" s="381"/>
      <c r="HV14" s="381"/>
      <c r="HW14" s="381"/>
      <c r="HX14" s="381"/>
      <c r="HY14" s="381"/>
      <c r="HZ14" s="381"/>
      <c r="IA14" s="381"/>
      <c r="IB14" s="381"/>
      <c r="IC14" s="381"/>
      <c r="ID14" s="381"/>
      <c r="IE14" s="381"/>
      <c r="IF14" s="381"/>
      <c r="IG14" s="381"/>
      <c r="IH14" s="381"/>
      <c r="II14" s="381"/>
      <c r="IJ14" s="381"/>
      <c r="IK14" s="381"/>
      <c r="IL14" s="381"/>
      <c r="IM14" s="381"/>
      <c r="IN14" s="381"/>
      <c r="IO14" s="381"/>
      <c r="IP14" s="381"/>
      <c r="IQ14" s="381"/>
      <c r="IR14" s="381"/>
      <c r="IS14" s="381"/>
      <c r="IT14" s="381"/>
      <c r="IU14" s="381"/>
      <c r="IV14" s="381"/>
      <c r="IW14" s="381"/>
      <c r="IX14" s="381"/>
      <c r="IY14" s="381"/>
      <c r="IZ14" s="381"/>
      <c r="JA14" s="381"/>
      <c r="JB14" s="381"/>
      <c r="JC14" s="381"/>
      <c r="JD14" s="381"/>
      <c r="JE14" s="381"/>
      <c r="JF14" s="381"/>
      <c r="JG14" s="381"/>
      <c r="JH14" s="381"/>
      <c r="JI14" s="381"/>
      <c r="JJ14" s="381"/>
      <c r="JK14" s="381"/>
      <c r="JL14" s="381"/>
      <c r="JM14" s="381"/>
      <c r="JN14" s="381"/>
      <c r="JO14" s="381"/>
      <c r="JP14" s="381"/>
      <c r="JQ14" s="381"/>
      <c r="JR14" s="381"/>
      <c r="JS14" s="381"/>
      <c r="JT14" s="381"/>
      <c r="JU14" s="381"/>
      <c r="JV14" s="381"/>
      <c r="JW14" s="381"/>
      <c r="JX14" s="381"/>
      <c r="JY14" s="381"/>
      <c r="JZ14" s="381"/>
      <c r="KA14" s="381"/>
      <c r="KB14" s="381"/>
      <c r="KC14" s="381"/>
      <c r="KD14" s="381"/>
      <c r="KE14" s="381"/>
      <c r="KF14" s="381"/>
      <c r="KG14" s="381"/>
      <c r="KH14" s="381"/>
      <c r="KI14" s="381"/>
      <c r="KJ14" s="381"/>
      <c r="KK14" s="381"/>
      <c r="KL14" s="381"/>
      <c r="KM14" s="381"/>
      <c r="KN14" s="381"/>
      <c r="KO14" s="381"/>
      <c r="KP14" s="381"/>
      <c r="KQ14" s="381"/>
      <c r="KR14" s="381"/>
      <c r="KS14" s="381"/>
      <c r="KT14" s="381"/>
      <c r="KU14" s="381"/>
      <c r="KV14" s="381"/>
      <c r="KW14" s="381"/>
      <c r="KX14" s="381"/>
      <c r="KY14" s="381"/>
      <c r="KZ14" s="381"/>
      <c r="LA14" s="381"/>
      <c r="LB14" s="381"/>
      <c r="LC14" s="381"/>
      <c r="LD14" s="381"/>
      <c r="LE14" s="381"/>
      <c r="LF14" s="381"/>
      <c r="LG14" s="381"/>
      <c r="LH14" s="381"/>
      <c r="LI14" s="381"/>
      <c r="LJ14" s="381"/>
      <c r="LK14" s="381"/>
      <c r="LL14" s="381"/>
      <c r="LM14" s="381"/>
      <c r="LN14" s="381"/>
      <c r="LO14" s="381"/>
      <c r="LP14" s="381"/>
      <c r="LQ14" s="381"/>
      <c r="LR14" s="381"/>
      <c r="LS14" s="381"/>
      <c r="LT14" s="381"/>
      <c r="LU14" s="381"/>
      <c r="LV14" s="381"/>
      <c r="LW14" s="381"/>
      <c r="LX14" s="381"/>
      <c r="LY14" s="381"/>
      <c r="LZ14" s="381"/>
      <c r="MA14" s="381"/>
      <c r="MB14" s="381"/>
      <c r="MC14" s="381"/>
      <c r="MD14" s="381"/>
      <c r="ME14" s="381"/>
      <c r="MF14" s="381"/>
      <c r="MG14" s="381"/>
      <c r="MH14" s="381"/>
      <c r="MI14" s="381"/>
      <c r="MJ14" s="381"/>
      <c r="MK14" s="381"/>
      <c r="ML14" s="381"/>
      <c r="MM14" s="381"/>
      <c r="MN14" s="381"/>
      <c r="MO14" s="381"/>
      <c r="MP14" s="381"/>
      <c r="MQ14" s="381"/>
      <c r="MR14" s="381"/>
      <c r="MS14" s="381"/>
      <c r="MT14" s="381"/>
      <c r="MU14" s="381"/>
      <c r="MV14" s="381"/>
      <c r="MW14" s="381"/>
      <c r="MX14" s="381"/>
      <c r="MY14" s="381"/>
      <c r="MZ14" s="381"/>
      <c r="NA14" s="381"/>
      <c r="NB14" s="381"/>
      <c r="NC14" s="381"/>
      <c r="ND14" s="381"/>
      <c r="NE14" s="381"/>
      <c r="NF14" s="381"/>
      <c r="NG14" s="381"/>
      <c r="NH14" s="381"/>
      <c r="NI14" s="381"/>
      <c r="NJ14" s="381"/>
      <c r="NK14" s="381"/>
      <c r="NL14" s="381"/>
      <c r="NM14" s="381"/>
      <c r="NN14" s="381"/>
      <c r="NO14" s="381"/>
      <c r="NP14" s="381"/>
      <c r="NQ14" s="381"/>
      <c r="NR14" s="381"/>
      <c r="NS14" s="381"/>
      <c r="NT14" s="381"/>
      <c r="NU14" s="381"/>
      <c r="NV14" s="381"/>
      <c r="NW14" s="381"/>
      <c r="NX14" s="381"/>
      <c r="NY14" s="381"/>
      <c r="NZ14" s="381"/>
      <c r="OA14" s="381"/>
      <c r="OB14" s="381"/>
      <c r="OC14" s="381"/>
      <c r="OD14" s="381"/>
      <c r="OE14" s="381"/>
      <c r="OF14" s="381"/>
      <c r="OG14" s="381"/>
      <c r="OH14" s="381"/>
      <c r="OI14" s="381"/>
      <c r="OJ14" s="381"/>
      <c r="OK14" s="381"/>
      <c r="OL14" s="381"/>
      <c r="OM14" s="381"/>
      <c r="ON14" s="381"/>
      <c r="OO14" s="381"/>
      <c r="OP14" s="381"/>
      <c r="OQ14" s="381"/>
      <c r="OR14" s="381"/>
      <c r="OS14" s="381"/>
      <c r="OT14" s="381"/>
      <c r="OU14" s="381"/>
      <c r="OV14" s="381"/>
      <c r="OW14" s="381"/>
      <c r="OX14" s="381"/>
      <c r="OY14" s="381"/>
      <c r="OZ14" s="381"/>
      <c r="PA14" s="381"/>
      <c r="PB14" s="381"/>
      <c r="PC14" s="381"/>
      <c r="PD14" s="381"/>
      <c r="PE14" s="381"/>
      <c r="PF14" s="381"/>
      <c r="PG14" s="381"/>
      <c r="PH14" s="381"/>
      <c r="PI14" s="381"/>
      <c r="PJ14" s="381"/>
      <c r="PK14" s="381"/>
      <c r="PL14" s="381"/>
      <c r="PM14" s="381"/>
      <c r="PN14" s="381"/>
      <c r="PO14" s="381"/>
      <c r="PP14" s="381"/>
      <c r="PQ14" s="381"/>
      <c r="PR14" s="381"/>
      <c r="PS14" s="381"/>
      <c r="PT14" s="381"/>
      <c r="PU14" s="381"/>
      <c r="PV14" s="381"/>
      <c r="PW14" s="381"/>
      <c r="PX14" s="381"/>
      <c r="PY14" s="381"/>
      <c r="PZ14" s="381"/>
      <c r="QA14" s="381"/>
      <c r="QB14" s="381"/>
      <c r="QC14" s="381"/>
      <c r="QD14" s="381"/>
      <c r="QE14" s="381"/>
      <c r="QF14" s="381"/>
      <c r="QG14" s="381"/>
      <c r="QH14" s="381"/>
      <c r="QI14" s="381"/>
      <c r="QJ14" s="381"/>
      <c r="QK14" s="381"/>
      <c r="QL14" s="381"/>
      <c r="QM14" s="381"/>
      <c r="QN14" s="381"/>
      <c r="QO14" s="381"/>
      <c r="QP14" s="381"/>
      <c r="QQ14" s="381"/>
      <c r="QR14" s="381"/>
      <c r="QS14" s="381"/>
      <c r="QT14" s="381"/>
      <c r="QU14" s="381"/>
      <c r="QV14" s="381"/>
      <c r="QW14" s="381"/>
      <c r="QX14" s="381"/>
      <c r="QY14" s="381"/>
      <c r="QZ14" s="381"/>
      <c r="RA14" s="381"/>
      <c r="RB14" s="381"/>
      <c r="RC14" s="381"/>
      <c r="RD14" s="381"/>
      <c r="RE14" s="381"/>
      <c r="RF14" s="381"/>
      <c r="RG14" s="381"/>
      <c r="RH14" s="381"/>
      <c r="RI14" s="381"/>
      <c r="RJ14" s="381"/>
      <c r="RK14" s="381"/>
      <c r="RL14" s="381"/>
      <c r="RM14" s="381"/>
      <c r="RN14" s="381"/>
      <c r="RO14" s="381"/>
      <c r="RP14" s="381"/>
      <c r="RQ14" s="381"/>
      <c r="RR14" s="381"/>
      <c r="RS14" s="381"/>
      <c r="RT14" s="381"/>
      <c r="RU14" s="381"/>
      <c r="RV14" s="381"/>
      <c r="RW14" s="381"/>
      <c r="RX14" s="381"/>
      <c r="RY14" s="381"/>
      <c r="RZ14" s="381"/>
      <c r="SA14" s="381"/>
      <c r="SB14" s="381"/>
      <c r="SC14" s="381"/>
      <c r="SD14" s="381"/>
      <c r="SE14" s="381"/>
      <c r="SF14" s="381"/>
      <c r="SG14" s="381"/>
      <c r="SH14" s="381"/>
      <c r="SI14" s="381"/>
      <c r="SJ14" s="381"/>
      <c r="SK14" s="381"/>
      <c r="SL14" s="381"/>
      <c r="SM14" s="381"/>
      <c r="SN14" s="381"/>
      <c r="SO14" s="381"/>
      <c r="SP14" s="381"/>
      <c r="SQ14" s="381"/>
      <c r="SR14" s="381"/>
      <c r="SS14" s="381"/>
      <c r="ST14" s="381"/>
      <c r="SU14" s="381"/>
      <c r="SV14" s="381"/>
      <c r="SW14" s="381"/>
      <c r="SX14" s="381"/>
      <c r="SY14" s="381"/>
      <c r="SZ14" s="381"/>
      <c r="TA14" s="381"/>
      <c r="TB14" s="381"/>
      <c r="TC14" s="381"/>
      <c r="TD14" s="381"/>
      <c r="TE14" s="381"/>
      <c r="TF14" s="381"/>
      <c r="TG14" s="381"/>
      <c r="TH14" s="381"/>
      <c r="TI14" s="381"/>
      <c r="TJ14" s="381"/>
      <c r="TK14" s="381"/>
      <c r="TL14" s="381"/>
      <c r="TM14" s="381"/>
      <c r="TN14" s="381"/>
      <c r="TO14" s="381"/>
      <c r="TP14" s="381"/>
      <c r="TQ14" s="381"/>
      <c r="TR14" s="381"/>
      <c r="TS14" s="381"/>
      <c r="TT14" s="381"/>
      <c r="TU14" s="381"/>
      <c r="TV14" s="381"/>
      <c r="TW14" s="381"/>
      <c r="TX14" s="381"/>
      <c r="TY14" s="381"/>
      <c r="TZ14" s="381"/>
      <c r="UA14" s="381"/>
      <c r="UB14" s="381"/>
      <c r="UC14" s="381"/>
      <c r="UD14" s="381"/>
      <c r="UE14" s="381"/>
      <c r="UF14" s="381"/>
      <c r="UG14" s="381"/>
      <c r="UH14" s="381"/>
      <c r="UI14" s="381"/>
      <c r="UJ14" s="381"/>
      <c r="UK14" s="381"/>
      <c r="UL14" s="381"/>
      <c r="UM14" s="381"/>
      <c r="UN14" s="381"/>
      <c r="UO14" s="381"/>
      <c r="UP14" s="381"/>
      <c r="UQ14" s="381"/>
      <c r="UR14" s="381"/>
      <c r="US14" s="381"/>
      <c r="UT14" s="381"/>
      <c r="UU14" s="381"/>
      <c r="UV14" s="381"/>
      <c r="UW14" s="381"/>
      <c r="UX14" s="381"/>
      <c r="UY14" s="381"/>
      <c r="UZ14" s="381"/>
      <c r="VA14" s="381"/>
      <c r="VB14" s="381"/>
      <c r="VC14" s="381"/>
      <c r="VD14" s="381"/>
      <c r="VE14" s="381"/>
      <c r="VF14" s="381"/>
      <c r="VG14" s="381"/>
      <c r="VH14" s="381"/>
      <c r="VI14" s="381"/>
      <c r="VJ14" s="381"/>
      <c r="VK14" s="381"/>
      <c r="VL14" s="381"/>
      <c r="VM14" s="381"/>
      <c r="VN14" s="381"/>
      <c r="VO14" s="381"/>
      <c r="VP14" s="381"/>
      <c r="VQ14" s="381"/>
      <c r="VR14" s="381"/>
      <c r="VS14" s="381"/>
      <c r="VT14" s="381"/>
      <c r="VU14" s="381"/>
      <c r="VV14" s="381"/>
      <c r="VW14" s="381"/>
      <c r="VX14" s="381"/>
      <c r="VY14" s="381"/>
      <c r="VZ14" s="381"/>
      <c r="WA14" s="381"/>
      <c r="WB14" s="381"/>
      <c r="WC14" s="381"/>
      <c r="WD14" s="381"/>
      <c r="WE14" s="381"/>
      <c r="WF14" s="381"/>
      <c r="WG14" s="381"/>
      <c r="WH14" s="381"/>
      <c r="WI14" s="381"/>
      <c r="WJ14" s="381"/>
      <c r="WK14" s="381"/>
      <c r="WL14" s="381"/>
      <c r="WM14" s="381"/>
      <c r="WN14" s="381"/>
      <c r="WO14" s="381"/>
      <c r="WP14" s="381"/>
      <c r="WQ14" s="381"/>
      <c r="WR14" s="381"/>
      <c r="WS14" s="381"/>
      <c r="WT14" s="381"/>
      <c r="WU14" s="381"/>
      <c r="WV14" s="381"/>
      <c r="WW14" s="381"/>
      <c r="WX14" s="381"/>
      <c r="WY14" s="381"/>
      <c r="WZ14" s="381"/>
      <c r="XA14" s="381"/>
      <c r="XB14" s="381"/>
      <c r="XC14" s="381"/>
      <c r="XD14" s="381"/>
      <c r="XE14" s="381"/>
      <c r="XF14" s="381"/>
      <c r="XG14" s="381"/>
      <c r="XH14" s="381"/>
      <c r="XI14" s="381"/>
      <c r="XJ14" s="381"/>
      <c r="XK14" s="381"/>
      <c r="XL14" s="381"/>
      <c r="XM14" s="381"/>
      <c r="XN14" s="381"/>
      <c r="XO14" s="381"/>
      <c r="XP14" s="381"/>
      <c r="XQ14" s="381"/>
      <c r="XR14" s="381"/>
      <c r="XS14" s="381"/>
      <c r="XT14" s="381"/>
      <c r="XU14" s="381"/>
      <c r="XV14" s="381"/>
      <c r="XW14" s="381"/>
      <c r="XX14" s="381"/>
      <c r="XY14" s="381"/>
      <c r="XZ14" s="381"/>
      <c r="YA14" s="381"/>
      <c r="YB14" s="381"/>
      <c r="YC14" s="381"/>
      <c r="YD14" s="381"/>
      <c r="YE14" s="381"/>
      <c r="YF14" s="381"/>
      <c r="YG14" s="381"/>
      <c r="YH14" s="381"/>
      <c r="YI14" s="381"/>
      <c r="YJ14" s="381"/>
      <c r="YK14" s="381"/>
      <c r="YL14" s="381"/>
      <c r="YM14" s="381"/>
      <c r="YN14" s="381"/>
      <c r="YO14" s="381"/>
      <c r="YP14" s="381"/>
      <c r="YQ14" s="381"/>
      <c r="YR14" s="381"/>
      <c r="YS14" s="381"/>
      <c r="YT14" s="381"/>
      <c r="YU14" s="381"/>
      <c r="YV14" s="381"/>
      <c r="YW14" s="381"/>
      <c r="YX14" s="381"/>
      <c r="YY14" s="381"/>
      <c r="YZ14" s="381"/>
      <c r="ZA14" s="381"/>
      <c r="ZB14" s="381"/>
      <c r="ZC14" s="381"/>
      <c r="ZD14" s="381"/>
      <c r="ZE14" s="381"/>
      <c r="ZF14" s="381"/>
      <c r="ZG14" s="381"/>
      <c r="ZH14" s="381"/>
      <c r="ZI14" s="381"/>
      <c r="ZJ14" s="381"/>
      <c r="ZK14" s="381"/>
      <c r="ZL14" s="381"/>
      <c r="ZM14" s="381"/>
      <c r="ZN14" s="381"/>
      <c r="ZO14" s="381"/>
      <c r="ZP14" s="381"/>
      <c r="ZQ14" s="381"/>
      <c r="ZR14" s="381"/>
      <c r="ZS14" s="381"/>
      <c r="ZT14" s="381"/>
      <c r="ZU14" s="381"/>
      <c r="ZV14" s="381"/>
      <c r="ZW14" s="381"/>
      <c r="ZX14" s="381"/>
      <c r="ZY14" s="381"/>
      <c r="ZZ14" s="381"/>
      <c r="AAA14" s="381"/>
      <c r="AAB14" s="381"/>
      <c r="AAC14" s="381"/>
      <c r="AAD14" s="381"/>
      <c r="AAE14" s="381"/>
      <c r="AAF14" s="381"/>
      <c r="AAG14" s="381"/>
      <c r="AAH14" s="381"/>
      <c r="AAI14" s="381"/>
      <c r="AAJ14" s="381"/>
      <c r="AAK14" s="381"/>
      <c r="AAL14" s="381"/>
      <c r="AAM14" s="381"/>
      <c r="AAN14" s="381"/>
      <c r="AAO14" s="381"/>
      <c r="AAP14" s="381"/>
      <c r="AAQ14" s="381"/>
      <c r="AAR14" s="381"/>
      <c r="AAS14" s="381"/>
      <c r="AAT14" s="381"/>
      <c r="AAU14" s="381"/>
      <c r="AAV14" s="381"/>
      <c r="AAW14" s="381"/>
    </row>
    <row r="15" spans="1:725" s="435" customFormat="1" ht="13.5" customHeight="1" x14ac:dyDescent="0.2">
      <c r="A15" s="344"/>
      <c r="B15" s="387"/>
      <c r="C15" s="387"/>
      <c r="D15" s="388"/>
      <c r="E15" s="388"/>
      <c r="F15" s="341"/>
      <c r="G15" s="342"/>
      <c r="H15" s="342"/>
      <c r="J15" s="381"/>
      <c r="K15" s="381"/>
      <c r="L15" s="381"/>
      <c r="M15" s="381"/>
      <c r="N15" s="381"/>
      <c r="O15" s="381"/>
      <c r="P15" s="381"/>
      <c r="Q15" s="381"/>
      <c r="R15" s="381"/>
      <c r="S15" s="381"/>
      <c r="T15" s="381"/>
      <c r="U15" s="381"/>
      <c r="V15" s="381"/>
      <c r="W15" s="381"/>
      <c r="X15" s="381"/>
      <c r="Y15" s="381"/>
      <c r="Z15" s="381"/>
      <c r="AA15" s="381"/>
      <c r="AB15" s="381"/>
      <c r="AC15" s="381"/>
      <c r="AD15" s="381"/>
      <c r="AE15" s="381"/>
      <c r="AF15" s="381"/>
      <c r="AG15" s="381"/>
      <c r="AH15" s="381"/>
      <c r="AI15" s="381"/>
      <c r="AJ15" s="381"/>
      <c r="AK15" s="381"/>
      <c r="AL15" s="381"/>
      <c r="AM15" s="381"/>
      <c r="AN15" s="381"/>
      <c r="AO15" s="381"/>
      <c r="AP15" s="381"/>
      <c r="AQ15" s="381"/>
      <c r="AR15" s="381"/>
      <c r="AS15" s="381"/>
      <c r="AT15" s="381"/>
      <c r="AU15" s="381"/>
      <c r="AV15" s="381"/>
      <c r="AW15" s="381"/>
      <c r="AX15" s="381"/>
      <c r="AY15" s="381"/>
      <c r="AZ15" s="381"/>
      <c r="BA15" s="381"/>
      <c r="BB15" s="381"/>
      <c r="BC15" s="381"/>
      <c r="BD15" s="381"/>
      <c r="BE15" s="381"/>
      <c r="BF15" s="381"/>
      <c r="BG15" s="381"/>
      <c r="BH15" s="381"/>
      <c r="BI15" s="381"/>
      <c r="BJ15" s="381"/>
      <c r="BK15" s="381"/>
      <c r="BL15" s="381"/>
      <c r="BM15" s="381"/>
      <c r="BN15" s="381"/>
      <c r="BO15" s="381"/>
      <c r="BP15" s="381"/>
      <c r="BQ15" s="381"/>
      <c r="BR15" s="381"/>
      <c r="BS15" s="381"/>
      <c r="BT15" s="381"/>
      <c r="BU15" s="381"/>
      <c r="BV15" s="381"/>
      <c r="BW15" s="381"/>
      <c r="BX15" s="381"/>
      <c r="BY15" s="381"/>
      <c r="BZ15" s="381"/>
      <c r="CA15" s="381"/>
      <c r="CB15" s="381"/>
      <c r="CC15" s="381"/>
      <c r="CD15" s="381"/>
      <c r="CE15" s="381"/>
      <c r="CF15" s="381"/>
      <c r="CG15" s="381"/>
      <c r="CH15" s="381"/>
      <c r="CI15" s="381"/>
      <c r="CJ15" s="381"/>
      <c r="CK15" s="381"/>
      <c r="CL15" s="381"/>
      <c r="CM15" s="381"/>
      <c r="CN15" s="381"/>
      <c r="CO15" s="381"/>
      <c r="CP15" s="381"/>
      <c r="CQ15" s="381"/>
      <c r="CR15" s="381"/>
      <c r="CS15" s="381"/>
      <c r="CT15" s="381"/>
      <c r="CU15" s="381"/>
      <c r="CV15" s="381"/>
      <c r="CW15" s="381"/>
      <c r="CX15" s="381"/>
      <c r="CY15" s="381"/>
      <c r="CZ15" s="381"/>
      <c r="DA15" s="381"/>
      <c r="DB15" s="381"/>
      <c r="DC15" s="381"/>
      <c r="DD15" s="381"/>
      <c r="DE15" s="381"/>
      <c r="DF15" s="381"/>
      <c r="DG15" s="381"/>
      <c r="DH15" s="381"/>
      <c r="DI15" s="381"/>
      <c r="DJ15" s="381"/>
      <c r="DK15" s="381"/>
      <c r="DL15" s="381"/>
      <c r="DM15" s="381"/>
      <c r="DN15" s="381"/>
      <c r="DO15" s="381"/>
      <c r="DP15" s="381"/>
      <c r="DQ15" s="381"/>
      <c r="DR15" s="381"/>
      <c r="DS15" s="381"/>
      <c r="DT15" s="381"/>
      <c r="DU15" s="381"/>
      <c r="DV15" s="381"/>
      <c r="DW15" s="381"/>
      <c r="DX15" s="381"/>
      <c r="DY15" s="381"/>
      <c r="DZ15" s="381"/>
      <c r="EA15" s="381"/>
      <c r="EB15" s="381"/>
      <c r="EC15" s="381"/>
      <c r="ED15" s="381"/>
      <c r="EE15" s="381"/>
      <c r="EF15" s="381"/>
      <c r="EG15" s="381"/>
      <c r="EH15" s="381"/>
      <c r="EI15" s="381"/>
      <c r="EJ15" s="381"/>
      <c r="EK15" s="381"/>
      <c r="EL15" s="381"/>
      <c r="EM15" s="381"/>
      <c r="EN15" s="381"/>
      <c r="EO15" s="381"/>
      <c r="EP15" s="381"/>
      <c r="EQ15" s="381"/>
      <c r="ER15" s="381"/>
      <c r="ES15" s="381"/>
      <c r="ET15" s="381"/>
      <c r="EU15" s="381"/>
      <c r="EV15" s="381"/>
      <c r="EW15" s="381"/>
      <c r="EX15" s="381"/>
      <c r="EY15" s="381"/>
      <c r="EZ15" s="381"/>
      <c r="FA15" s="381"/>
      <c r="FB15" s="381"/>
      <c r="FC15" s="381"/>
      <c r="FD15" s="381"/>
      <c r="FE15" s="381"/>
      <c r="FF15" s="381"/>
      <c r="FG15" s="381"/>
      <c r="FH15" s="381"/>
      <c r="FI15" s="381"/>
      <c r="FJ15" s="381"/>
      <c r="FK15" s="381"/>
      <c r="FL15" s="381"/>
      <c r="FM15" s="381"/>
      <c r="FN15" s="381"/>
      <c r="FO15" s="381"/>
      <c r="FP15" s="381"/>
      <c r="FQ15" s="381"/>
      <c r="FR15" s="381"/>
      <c r="FS15" s="381"/>
      <c r="FT15" s="381"/>
      <c r="FU15" s="381"/>
      <c r="FV15" s="381"/>
      <c r="FW15" s="381"/>
      <c r="FX15" s="381"/>
      <c r="FY15" s="381"/>
      <c r="FZ15" s="381"/>
      <c r="GA15" s="381"/>
      <c r="GB15" s="381"/>
      <c r="GC15" s="381"/>
      <c r="GD15" s="381"/>
      <c r="GE15" s="381"/>
      <c r="GF15" s="381"/>
      <c r="GG15" s="381"/>
      <c r="GH15" s="381"/>
      <c r="GI15" s="381"/>
      <c r="GJ15" s="381"/>
      <c r="GK15" s="381"/>
      <c r="GL15" s="381"/>
      <c r="GM15" s="381"/>
      <c r="GN15" s="381"/>
      <c r="GO15" s="381"/>
      <c r="GP15" s="381"/>
      <c r="GQ15" s="381"/>
      <c r="GR15" s="381"/>
      <c r="GS15" s="381"/>
      <c r="GT15" s="381"/>
      <c r="GU15" s="381"/>
      <c r="GV15" s="381"/>
      <c r="GW15" s="381"/>
      <c r="GX15" s="381"/>
      <c r="GY15" s="381"/>
      <c r="GZ15" s="381"/>
      <c r="HA15" s="381"/>
      <c r="HB15" s="381"/>
      <c r="HC15" s="381"/>
      <c r="HD15" s="381"/>
      <c r="HE15" s="381"/>
      <c r="HF15" s="381"/>
      <c r="HG15" s="381"/>
      <c r="HH15" s="381"/>
      <c r="HI15" s="381"/>
      <c r="HJ15" s="381"/>
      <c r="HK15" s="381"/>
      <c r="HL15" s="381"/>
      <c r="HM15" s="381"/>
      <c r="HN15" s="381"/>
      <c r="HO15" s="381"/>
      <c r="HP15" s="381"/>
      <c r="HQ15" s="381"/>
      <c r="HR15" s="381"/>
      <c r="HS15" s="381"/>
      <c r="HT15" s="381"/>
      <c r="HU15" s="381"/>
      <c r="HV15" s="381"/>
      <c r="HW15" s="381"/>
      <c r="HX15" s="381"/>
      <c r="HY15" s="381"/>
      <c r="HZ15" s="381"/>
      <c r="IA15" s="381"/>
      <c r="IB15" s="381"/>
      <c r="IC15" s="381"/>
      <c r="ID15" s="381"/>
      <c r="IE15" s="381"/>
      <c r="IF15" s="381"/>
      <c r="IG15" s="381"/>
      <c r="IH15" s="381"/>
      <c r="II15" s="381"/>
      <c r="IJ15" s="381"/>
      <c r="IK15" s="381"/>
      <c r="IL15" s="381"/>
      <c r="IM15" s="381"/>
      <c r="IN15" s="381"/>
      <c r="IO15" s="381"/>
      <c r="IP15" s="381"/>
      <c r="IQ15" s="381"/>
      <c r="IR15" s="381"/>
      <c r="IS15" s="381"/>
      <c r="IT15" s="381"/>
      <c r="IU15" s="381"/>
      <c r="IV15" s="381"/>
      <c r="IW15" s="381"/>
      <c r="IX15" s="381"/>
      <c r="IY15" s="381"/>
      <c r="IZ15" s="381"/>
      <c r="JA15" s="381"/>
      <c r="JB15" s="381"/>
      <c r="JC15" s="381"/>
      <c r="JD15" s="381"/>
      <c r="JE15" s="381"/>
      <c r="JF15" s="381"/>
      <c r="JG15" s="381"/>
      <c r="JH15" s="381"/>
      <c r="JI15" s="381"/>
      <c r="JJ15" s="381"/>
      <c r="JK15" s="381"/>
      <c r="JL15" s="381"/>
      <c r="JM15" s="381"/>
      <c r="JN15" s="381"/>
      <c r="JO15" s="381"/>
      <c r="JP15" s="381"/>
      <c r="JQ15" s="381"/>
      <c r="JR15" s="381"/>
      <c r="JS15" s="381"/>
      <c r="JT15" s="381"/>
      <c r="JU15" s="381"/>
      <c r="JV15" s="381"/>
      <c r="JW15" s="381"/>
      <c r="JX15" s="381"/>
      <c r="JY15" s="381"/>
      <c r="JZ15" s="381"/>
      <c r="KA15" s="381"/>
      <c r="KB15" s="381"/>
      <c r="KC15" s="381"/>
      <c r="KD15" s="381"/>
      <c r="KE15" s="381"/>
      <c r="KF15" s="381"/>
      <c r="KG15" s="381"/>
      <c r="KH15" s="381"/>
      <c r="KI15" s="381"/>
      <c r="KJ15" s="381"/>
      <c r="KK15" s="381"/>
      <c r="KL15" s="381"/>
      <c r="KM15" s="381"/>
      <c r="KN15" s="381"/>
      <c r="KO15" s="381"/>
      <c r="KP15" s="381"/>
      <c r="KQ15" s="381"/>
      <c r="KR15" s="381"/>
      <c r="KS15" s="381"/>
      <c r="KT15" s="381"/>
      <c r="KU15" s="381"/>
      <c r="KV15" s="381"/>
      <c r="KW15" s="381"/>
      <c r="KX15" s="381"/>
      <c r="KY15" s="381"/>
      <c r="KZ15" s="381"/>
      <c r="LA15" s="381"/>
      <c r="LB15" s="381"/>
      <c r="LC15" s="381"/>
      <c r="LD15" s="381"/>
      <c r="LE15" s="381"/>
      <c r="LF15" s="381"/>
      <c r="LG15" s="381"/>
      <c r="LH15" s="381"/>
      <c r="LI15" s="381"/>
      <c r="LJ15" s="381"/>
      <c r="LK15" s="381"/>
      <c r="LL15" s="381"/>
      <c r="LM15" s="381"/>
      <c r="LN15" s="381"/>
      <c r="LO15" s="381"/>
      <c r="LP15" s="381"/>
      <c r="LQ15" s="381"/>
      <c r="LR15" s="381"/>
      <c r="LS15" s="381"/>
      <c r="LT15" s="381"/>
      <c r="LU15" s="381"/>
      <c r="LV15" s="381"/>
      <c r="LW15" s="381"/>
      <c r="LX15" s="381"/>
      <c r="LY15" s="381"/>
      <c r="LZ15" s="381"/>
      <c r="MA15" s="381"/>
      <c r="MB15" s="381"/>
      <c r="MC15" s="381"/>
      <c r="MD15" s="381"/>
      <c r="ME15" s="381"/>
      <c r="MF15" s="381"/>
      <c r="MG15" s="381"/>
      <c r="MH15" s="381"/>
      <c r="MI15" s="381"/>
      <c r="MJ15" s="381"/>
      <c r="MK15" s="381"/>
      <c r="ML15" s="381"/>
      <c r="MM15" s="381"/>
      <c r="MN15" s="381"/>
      <c r="MO15" s="381"/>
      <c r="MP15" s="381"/>
      <c r="MQ15" s="381"/>
      <c r="MR15" s="381"/>
      <c r="MS15" s="381"/>
      <c r="MT15" s="381"/>
      <c r="MU15" s="381"/>
      <c r="MV15" s="381"/>
      <c r="MW15" s="381"/>
      <c r="MX15" s="381"/>
      <c r="MY15" s="381"/>
      <c r="MZ15" s="381"/>
      <c r="NA15" s="381"/>
      <c r="NB15" s="381"/>
      <c r="NC15" s="381"/>
      <c r="ND15" s="381"/>
      <c r="NE15" s="381"/>
      <c r="NF15" s="381"/>
      <c r="NG15" s="381"/>
      <c r="NH15" s="381"/>
      <c r="NI15" s="381"/>
      <c r="NJ15" s="381"/>
      <c r="NK15" s="381"/>
      <c r="NL15" s="381"/>
      <c r="NM15" s="381"/>
      <c r="NN15" s="381"/>
      <c r="NO15" s="381"/>
      <c r="NP15" s="381"/>
      <c r="NQ15" s="381"/>
      <c r="NR15" s="381"/>
      <c r="NS15" s="381"/>
      <c r="NT15" s="381"/>
      <c r="NU15" s="381"/>
      <c r="NV15" s="381"/>
      <c r="NW15" s="381"/>
      <c r="NX15" s="381"/>
      <c r="NY15" s="381"/>
      <c r="NZ15" s="381"/>
      <c r="OA15" s="381"/>
      <c r="OB15" s="381"/>
      <c r="OC15" s="381"/>
      <c r="OD15" s="381"/>
      <c r="OE15" s="381"/>
      <c r="OF15" s="381"/>
      <c r="OG15" s="381"/>
      <c r="OH15" s="381"/>
      <c r="OI15" s="381"/>
      <c r="OJ15" s="381"/>
      <c r="OK15" s="381"/>
      <c r="OL15" s="381"/>
      <c r="OM15" s="381"/>
      <c r="ON15" s="381"/>
      <c r="OO15" s="381"/>
      <c r="OP15" s="381"/>
      <c r="OQ15" s="381"/>
      <c r="OR15" s="381"/>
      <c r="OS15" s="381"/>
      <c r="OT15" s="381"/>
      <c r="OU15" s="381"/>
      <c r="OV15" s="381"/>
      <c r="OW15" s="381"/>
      <c r="OX15" s="381"/>
      <c r="OY15" s="381"/>
      <c r="OZ15" s="381"/>
      <c r="PA15" s="381"/>
      <c r="PB15" s="381"/>
      <c r="PC15" s="381"/>
      <c r="PD15" s="381"/>
      <c r="PE15" s="381"/>
      <c r="PF15" s="381"/>
      <c r="PG15" s="381"/>
      <c r="PH15" s="381"/>
      <c r="PI15" s="381"/>
      <c r="PJ15" s="381"/>
      <c r="PK15" s="381"/>
      <c r="PL15" s="381"/>
      <c r="PM15" s="381"/>
      <c r="PN15" s="381"/>
      <c r="PO15" s="381"/>
      <c r="PP15" s="381"/>
      <c r="PQ15" s="381"/>
      <c r="PR15" s="381"/>
      <c r="PS15" s="381"/>
      <c r="PT15" s="381"/>
      <c r="PU15" s="381"/>
      <c r="PV15" s="381"/>
      <c r="PW15" s="381"/>
      <c r="PX15" s="381"/>
      <c r="PY15" s="381"/>
      <c r="PZ15" s="381"/>
      <c r="QA15" s="381"/>
      <c r="QB15" s="381"/>
      <c r="QC15" s="381"/>
      <c r="QD15" s="381"/>
      <c r="QE15" s="381"/>
      <c r="QF15" s="381"/>
      <c r="QG15" s="381"/>
      <c r="QH15" s="381"/>
      <c r="QI15" s="381"/>
      <c r="QJ15" s="381"/>
      <c r="QK15" s="381"/>
      <c r="QL15" s="381"/>
      <c r="QM15" s="381"/>
      <c r="QN15" s="381"/>
      <c r="QO15" s="381"/>
      <c r="QP15" s="381"/>
      <c r="QQ15" s="381"/>
      <c r="QR15" s="381"/>
      <c r="QS15" s="381"/>
      <c r="QT15" s="381"/>
      <c r="QU15" s="381"/>
      <c r="QV15" s="381"/>
      <c r="QW15" s="381"/>
      <c r="QX15" s="381"/>
      <c r="QY15" s="381"/>
      <c r="QZ15" s="381"/>
      <c r="RA15" s="381"/>
      <c r="RB15" s="381"/>
      <c r="RC15" s="381"/>
      <c r="RD15" s="381"/>
      <c r="RE15" s="381"/>
      <c r="RF15" s="381"/>
      <c r="RG15" s="381"/>
      <c r="RH15" s="381"/>
      <c r="RI15" s="381"/>
      <c r="RJ15" s="381"/>
      <c r="RK15" s="381"/>
      <c r="RL15" s="381"/>
      <c r="RM15" s="381"/>
      <c r="RN15" s="381"/>
      <c r="RO15" s="381"/>
      <c r="RP15" s="381"/>
      <c r="RQ15" s="381"/>
      <c r="RR15" s="381"/>
      <c r="RS15" s="381"/>
      <c r="RT15" s="381"/>
      <c r="RU15" s="381"/>
      <c r="RV15" s="381"/>
      <c r="RW15" s="381"/>
      <c r="RX15" s="381"/>
      <c r="RY15" s="381"/>
      <c r="RZ15" s="381"/>
      <c r="SA15" s="381"/>
      <c r="SB15" s="381"/>
      <c r="SC15" s="381"/>
      <c r="SD15" s="381"/>
      <c r="SE15" s="381"/>
      <c r="SF15" s="381"/>
      <c r="SG15" s="381"/>
      <c r="SH15" s="381"/>
      <c r="SI15" s="381"/>
      <c r="SJ15" s="381"/>
      <c r="SK15" s="381"/>
      <c r="SL15" s="381"/>
      <c r="SM15" s="381"/>
      <c r="SN15" s="381"/>
      <c r="SO15" s="381"/>
      <c r="SP15" s="381"/>
      <c r="SQ15" s="381"/>
      <c r="SR15" s="381"/>
      <c r="SS15" s="381"/>
      <c r="ST15" s="381"/>
      <c r="SU15" s="381"/>
      <c r="SV15" s="381"/>
      <c r="SW15" s="381"/>
      <c r="SX15" s="381"/>
      <c r="SY15" s="381"/>
      <c r="SZ15" s="381"/>
      <c r="TA15" s="381"/>
      <c r="TB15" s="381"/>
      <c r="TC15" s="381"/>
      <c r="TD15" s="381"/>
      <c r="TE15" s="381"/>
      <c r="TF15" s="381"/>
      <c r="TG15" s="381"/>
      <c r="TH15" s="381"/>
      <c r="TI15" s="381"/>
      <c r="TJ15" s="381"/>
      <c r="TK15" s="381"/>
      <c r="TL15" s="381"/>
      <c r="TM15" s="381"/>
      <c r="TN15" s="381"/>
      <c r="TO15" s="381"/>
      <c r="TP15" s="381"/>
      <c r="TQ15" s="381"/>
      <c r="TR15" s="381"/>
      <c r="TS15" s="381"/>
      <c r="TT15" s="381"/>
      <c r="TU15" s="381"/>
      <c r="TV15" s="381"/>
      <c r="TW15" s="381"/>
      <c r="TX15" s="381"/>
      <c r="TY15" s="381"/>
      <c r="TZ15" s="381"/>
      <c r="UA15" s="381"/>
      <c r="UB15" s="381"/>
      <c r="UC15" s="381"/>
      <c r="UD15" s="381"/>
      <c r="UE15" s="381"/>
      <c r="UF15" s="381"/>
      <c r="UG15" s="381"/>
      <c r="UH15" s="381"/>
      <c r="UI15" s="381"/>
      <c r="UJ15" s="381"/>
      <c r="UK15" s="381"/>
      <c r="UL15" s="381"/>
      <c r="UM15" s="381"/>
      <c r="UN15" s="381"/>
      <c r="UO15" s="381"/>
      <c r="UP15" s="381"/>
      <c r="UQ15" s="381"/>
      <c r="UR15" s="381"/>
      <c r="US15" s="381"/>
      <c r="UT15" s="381"/>
      <c r="UU15" s="381"/>
      <c r="UV15" s="381"/>
      <c r="UW15" s="381"/>
      <c r="UX15" s="381"/>
      <c r="UY15" s="381"/>
      <c r="UZ15" s="381"/>
      <c r="VA15" s="381"/>
      <c r="VB15" s="381"/>
      <c r="VC15" s="381"/>
      <c r="VD15" s="381"/>
      <c r="VE15" s="381"/>
      <c r="VF15" s="381"/>
      <c r="VG15" s="381"/>
      <c r="VH15" s="381"/>
      <c r="VI15" s="381"/>
      <c r="VJ15" s="381"/>
      <c r="VK15" s="381"/>
      <c r="VL15" s="381"/>
      <c r="VM15" s="381"/>
      <c r="VN15" s="381"/>
      <c r="VO15" s="381"/>
      <c r="VP15" s="381"/>
      <c r="VQ15" s="381"/>
      <c r="VR15" s="381"/>
      <c r="VS15" s="381"/>
      <c r="VT15" s="381"/>
      <c r="VU15" s="381"/>
      <c r="VV15" s="381"/>
      <c r="VW15" s="381"/>
      <c r="VX15" s="381"/>
      <c r="VY15" s="381"/>
      <c r="VZ15" s="381"/>
      <c r="WA15" s="381"/>
      <c r="WB15" s="381"/>
      <c r="WC15" s="381"/>
      <c r="WD15" s="381"/>
      <c r="WE15" s="381"/>
      <c r="WF15" s="381"/>
      <c r="WG15" s="381"/>
      <c r="WH15" s="381"/>
      <c r="WI15" s="381"/>
      <c r="WJ15" s="381"/>
      <c r="WK15" s="381"/>
      <c r="WL15" s="381"/>
      <c r="WM15" s="381"/>
      <c r="WN15" s="381"/>
      <c r="WO15" s="381"/>
      <c r="WP15" s="381"/>
      <c r="WQ15" s="381"/>
      <c r="WR15" s="381"/>
      <c r="WS15" s="381"/>
      <c r="WT15" s="381"/>
      <c r="WU15" s="381"/>
      <c r="WV15" s="381"/>
      <c r="WW15" s="381"/>
      <c r="WX15" s="381"/>
      <c r="WY15" s="381"/>
      <c r="WZ15" s="381"/>
      <c r="XA15" s="381"/>
      <c r="XB15" s="381"/>
      <c r="XC15" s="381"/>
      <c r="XD15" s="381"/>
      <c r="XE15" s="381"/>
      <c r="XF15" s="381"/>
      <c r="XG15" s="381"/>
      <c r="XH15" s="381"/>
      <c r="XI15" s="381"/>
      <c r="XJ15" s="381"/>
      <c r="XK15" s="381"/>
      <c r="XL15" s="381"/>
      <c r="XM15" s="381"/>
      <c r="XN15" s="381"/>
      <c r="XO15" s="381"/>
      <c r="XP15" s="381"/>
      <c r="XQ15" s="381"/>
      <c r="XR15" s="381"/>
      <c r="XS15" s="381"/>
      <c r="XT15" s="381"/>
      <c r="XU15" s="381"/>
      <c r="XV15" s="381"/>
      <c r="XW15" s="381"/>
      <c r="XX15" s="381"/>
      <c r="XY15" s="381"/>
      <c r="XZ15" s="381"/>
      <c r="YA15" s="381"/>
      <c r="YB15" s="381"/>
      <c r="YC15" s="381"/>
      <c r="YD15" s="381"/>
      <c r="YE15" s="381"/>
      <c r="YF15" s="381"/>
      <c r="YG15" s="381"/>
      <c r="YH15" s="381"/>
      <c r="YI15" s="381"/>
      <c r="YJ15" s="381"/>
      <c r="YK15" s="381"/>
      <c r="YL15" s="381"/>
      <c r="YM15" s="381"/>
      <c r="YN15" s="381"/>
      <c r="YO15" s="381"/>
      <c r="YP15" s="381"/>
      <c r="YQ15" s="381"/>
      <c r="YR15" s="381"/>
      <c r="YS15" s="381"/>
      <c r="YT15" s="381"/>
      <c r="YU15" s="381"/>
      <c r="YV15" s="381"/>
      <c r="YW15" s="381"/>
      <c r="YX15" s="381"/>
      <c r="YY15" s="381"/>
      <c r="YZ15" s="381"/>
      <c r="ZA15" s="381"/>
      <c r="ZB15" s="381"/>
      <c r="ZC15" s="381"/>
      <c r="ZD15" s="381"/>
      <c r="ZE15" s="381"/>
      <c r="ZF15" s="381"/>
      <c r="ZG15" s="381"/>
      <c r="ZH15" s="381"/>
      <c r="ZI15" s="381"/>
      <c r="ZJ15" s="381"/>
      <c r="ZK15" s="381"/>
      <c r="ZL15" s="381"/>
      <c r="ZM15" s="381"/>
      <c r="ZN15" s="381"/>
      <c r="ZO15" s="381"/>
      <c r="ZP15" s="381"/>
      <c r="ZQ15" s="381"/>
      <c r="ZR15" s="381"/>
      <c r="ZS15" s="381"/>
      <c r="ZT15" s="381"/>
      <c r="ZU15" s="381"/>
      <c r="ZV15" s="381"/>
      <c r="ZW15" s="381"/>
      <c r="ZX15" s="381"/>
      <c r="ZY15" s="381"/>
      <c r="ZZ15" s="381"/>
      <c r="AAA15" s="381"/>
      <c r="AAB15" s="381"/>
      <c r="AAC15" s="381"/>
      <c r="AAD15" s="381"/>
      <c r="AAE15" s="381"/>
      <c r="AAF15" s="381"/>
      <c r="AAG15" s="381"/>
      <c r="AAH15" s="381"/>
      <c r="AAI15" s="381"/>
      <c r="AAJ15" s="381"/>
      <c r="AAK15" s="381"/>
      <c r="AAL15" s="381"/>
      <c r="AAM15" s="381"/>
      <c r="AAN15" s="381"/>
      <c r="AAO15" s="381"/>
      <c r="AAP15" s="381"/>
      <c r="AAQ15" s="381"/>
      <c r="AAR15" s="381"/>
      <c r="AAS15" s="381"/>
      <c r="AAT15" s="381"/>
      <c r="AAU15" s="381"/>
      <c r="AAV15" s="381"/>
      <c r="AAW15" s="381"/>
    </row>
    <row r="16" spans="1:725" s="435" customFormat="1" ht="13.5" customHeight="1" x14ac:dyDescent="0.2">
      <c r="A16" s="641"/>
      <c r="B16" s="648" t="s">
        <v>523</v>
      </c>
      <c r="C16" s="643"/>
      <c r="D16" s="642" t="str">
        <f>CONCATENATE(B14," ",C14)</f>
        <v>3 Elektronická kontrola vstupu (EKV)</v>
      </c>
      <c r="E16" s="644"/>
      <c r="F16" s="645"/>
      <c r="G16" s="646"/>
      <c r="H16" s="647">
        <f>'12-2'!H110</f>
        <v>0</v>
      </c>
      <c r="J16" s="381"/>
      <c r="K16" s="381"/>
      <c r="L16" s="381"/>
      <c r="M16" s="381"/>
      <c r="N16" s="381"/>
      <c r="O16" s="381"/>
      <c r="P16" s="381"/>
      <c r="Q16" s="381"/>
      <c r="R16" s="381"/>
      <c r="S16" s="381"/>
      <c r="T16" s="381"/>
      <c r="U16" s="381"/>
      <c r="V16" s="381"/>
      <c r="W16" s="381"/>
      <c r="X16" s="381"/>
      <c r="Y16" s="381"/>
      <c r="Z16" s="381"/>
      <c r="AA16" s="381"/>
      <c r="AB16" s="381"/>
      <c r="AC16" s="381"/>
      <c r="AD16" s="381"/>
      <c r="AE16" s="381"/>
      <c r="AF16" s="381"/>
      <c r="AG16" s="381"/>
      <c r="AH16" s="381"/>
      <c r="AI16" s="381"/>
      <c r="AJ16" s="381"/>
      <c r="AK16" s="381"/>
      <c r="AL16" s="381"/>
      <c r="AM16" s="381"/>
      <c r="AN16" s="381"/>
      <c r="AO16" s="381"/>
      <c r="AP16" s="381"/>
      <c r="AQ16" s="381"/>
      <c r="AR16" s="381"/>
      <c r="AS16" s="381"/>
      <c r="AT16" s="381"/>
      <c r="AU16" s="381"/>
      <c r="AV16" s="381"/>
      <c r="AW16" s="381"/>
      <c r="AX16" s="381"/>
      <c r="AY16" s="381"/>
      <c r="AZ16" s="381"/>
      <c r="BA16" s="381"/>
      <c r="BB16" s="381"/>
      <c r="BC16" s="381"/>
      <c r="BD16" s="381"/>
      <c r="BE16" s="381"/>
      <c r="BF16" s="381"/>
      <c r="BG16" s="381"/>
      <c r="BH16" s="381"/>
      <c r="BI16" s="381"/>
      <c r="BJ16" s="381"/>
      <c r="BK16" s="381"/>
      <c r="BL16" s="381"/>
      <c r="BM16" s="381"/>
      <c r="BN16" s="381"/>
      <c r="BO16" s="381"/>
      <c r="BP16" s="381"/>
      <c r="BQ16" s="381"/>
      <c r="BR16" s="381"/>
      <c r="BS16" s="381"/>
      <c r="BT16" s="381"/>
      <c r="BU16" s="381"/>
      <c r="BV16" s="381"/>
      <c r="BW16" s="381"/>
      <c r="BX16" s="381"/>
      <c r="BY16" s="381"/>
      <c r="BZ16" s="381"/>
      <c r="CA16" s="381"/>
      <c r="CB16" s="381"/>
      <c r="CC16" s="381"/>
      <c r="CD16" s="381"/>
      <c r="CE16" s="381"/>
      <c r="CF16" s="381"/>
      <c r="CG16" s="381"/>
      <c r="CH16" s="381"/>
      <c r="CI16" s="381"/>
      <c r="CJ16" s="381"/>
      <c r="CK16" s="381"/>
      <c r="CL16" s="381"/>
      <c r="CM16" s="381"/>
      <c r="CN16" s="381"/>
      <c r="CO16" s="381"/>
      <c r="CP16" s="381"/>
      <c r="CQ16" s="381"/>
      <c r="CR16" s="381"/>
      <c r="CS16" s="381"/>
      <c r="CT16" s="381"/>
      <c r="CU16" s="381"/>
      <c r="CV16" s="381"/>
      <c r="CW16" s="381"/>
      <c r="CX16" s="381"/>
      <c r="CY16" s="381"/>
      <c r="CZ16" s="381"/>
      <c r="DA16" s="381"/>
      <c r="DB16" s="381"/>
      <c r="DC16" s="381"/>
      <c r="DD16" s="381"/>
      <c r="DE16" s="381"/>
      <c r="DF16" s="381"/>
      <c r="DG16" s="381"/>
      <c r="DH16" s="381"/>
      <c r="DI16" s="381"/>
      <c r="DJ16" s="381"/>
      <c r="DK16" s="381"/>
      <c r="DL16" s="381"/>
      <c r="DM16" s="381"/>
      <c r="DN16" s="381"/>
      <c r="DO16" s="381"/>
      <c r="DP16" s="381"/>
      <c r="DQ16" s="381"/>
      <c r="DR16" s="381"/>
      <c r="DS16" s="381"/>
      <c r="DT16" s="381"/>
      <c r="DU16" s="381"/>
      <c r="DV16" s="381"/>
      <c r="DW16" s="381"/>
      <c r="DX16" s="381"/>
      <c r="DY16" s="381"/>
      <c r="DZ16" s="381"/>
      <c r="EA16" s="381"/>
      <c r="EB16" s="381"/>
      <c r="EC16" s="381"/>
      <c r="ED16" s="381"/>
      <c r="EE16" s="381"/>
      <c r="EF16" s="381"/>
      <c r="EG16" s="381"/>
      <c r="EH16" s="381"/>
      <c r="EI16" s="381"/>
      <c r="EJ16" s="381"/>
      <c r="EK16" s="381"/>
      <c r="EL16" s="381"/>
      <c r="EM16" s="381"/>
      <c r="EN16" s="381"/>
      <c r="EO16" s="381"/>
      <c r="EP16" s="381"/>
      <c r="EQ16" s="381"/>
      <c r="ER16" s="381"/>
      <c r="ES16" s="381"/>
      <c r="ET16" s="381"/>
      <c r="EU16" s="381"/>
      <c r="EV16" s="381"/>
      <c r="EW16" s="381"/>
      <c r="EX16" s="381"/>
      <c r="EY16" s="381"/>
      <c r="EZ16" s="381"/>
      <c r="FA16" s="381"/>
      <c r="FB16" s="381"/>
      <c r="FC16" s="381"/>
      <c r="FD16" s="381"/>
      <c r="FE16" s="381"/>
      <c r="FF16" s="381"/>
      <c r="FG16" s="381"/>
      <c r="FH16" s="381"/>
      <c r="FI16" s="381"/>
      <c r="FJ16" s="381"/>
      <c r="FK16" s="381"/>
      <c r="FL16" s="381"/>
      <c r="FM16" s="381"/>
      <c r="FN16" s="381"/>
      <c r="FO16" s="381"/>
      <c r="FP16" s="381"/>
      <c r="FQ16" s="381"/>
      <c r="FR16" s="381"/>
      <c r="FS16" s="381"/>
      <c r="FT16" s="381"/>
      <c r="FU16" s="381"/>
      <c r="FV16" s="381"/>
      <c r="FW16" s="381"/>
      <c r="FX16" s="381"/>
      <c r="FY16" s="381"/>
      <c r="FZ16" s="381"/>
      <c r="GA16" s="381"/>
      <c r="GB16" s="381"/>
      <c r="GC16" s="381"/>
      <c r="GD16" s="381"/>
      <c r="GE16" s="381"/>
      <c r="GF16" s="381"/>
      <c r="GG16" s="381"/>
      <c r="GH16" s="381"/>
      <c r="GI16" s="381"/>
      <c r="GJ16" s="381"/>
      <c r="GK16" s="381"/>
      <c r="GL16" s="381"/>
      <c r="GM16" s="381"/>
      <c r="GN16" s="381"/>
      <c r="GO16" s="381"/>
      <c r="GP16" s="381"/>
      <c r="GQ16" s="381"/>
      <c r="GR16" s="381"/>
      <c r="GS16" s="381"/>
      <c r="GT16" s="381"/>
      <c r="GU16" s="381"/>
      <c r="GV16" s="381"/>
      <c r="GW16" s="381"/>
      <c r="GX16" s="381"/>
      <c r="GY16" s="381"/>
      <c r="GZ16" s="381"/>
      <c r="HA16" s="381"/>
      <c r="HB16" s="381"/>
      <c r="HC16" s="381"/>
      <c r="HD16" s="381"/>
      <c r="HE16" s="381"/>
      <c r="HF16" s="381"/>
      <c r="HG16" s="381"/>
      <c r="HH16" s="381"/>
      <c r="HI16" s="381"/>
      <c r="HJ16" s="381"/>
      <c r="HK16" s="381"/>
      <c r="HL16" s="381"/>
      <c r="HM16" s="381"/>
      <c r="HN16" s="381"/>
      <c r="HO16" s="381"/>
      <c r="HP16" s="381"/>
      <c r="HQ16" s="381"/>
      <c r="HR16" s="381"/>
      <c r="HS16" s="381"/>
      <c r="HT16" s="381"/>
      <c r="HU16" s="381"/>
      <c r="HV16" s="381"/>
      <c r="HW16" s="381"/>
      <c r="HX16" s="381"/>
      <c r="HY16" s="381"/>
      <c r="HZ16" s="381"/>
      <c r="IA16" s="381"/>
      <c r="IB16" s="381"/>
      <c r="IC16" s="381"/>
      <c r="ID16" s="381"/>
      <c r="IE16" s="381"/>
      <c r="IF16" s="381"/>
      <c r="IG16" s="381"/>
      <c r="IH16" s="381"/>
      <c r="II16" s="381"/>
      <c r="IJ16" s="381"/>
      <c r="IK16" s="381"/>
      <c r="IL16" s="381"/>
      <c r="IM16" s="381"/>
      <c r="IN16" s="381"/>
      <c r="IO16" s="381"/>
      <c r="IP16" s="381"/>
      <c r="IQ16" s="381"/>
      <c r="IR16" s="381"/>
      <c r="IS16" s="381"/>
      <c r="IT16" s="381"/>
      <c r="IU16" s="381"/>
      <c r="IV16" s="381"/>
      <c r="IW16" s="381"/>
      <c r="IX16" s="381"/>
      <c r="IY16" s="381"/>
      <c r="IZ16" s="381"/>
      <c r="JA16" s="381"/>
      <c r="JB16" s="381"/>
      <c r="JC16" s="381"/>
      <c r="JD16" s="381"/>
      <c r="JE16" s="381"/>
      <c r="JF16" s="381"/>
      <c r="JG16" s="381"/>
      <c r="JH16" s="381"/>
      <c r="JI16" s="381"/>
      <c r="JJ16" s="381"/>
      <c r="JK16" s="381"/>
      <c r="JL16" s="381"/>
      <c r="JM16" s="381"/>
      <c r="JN16" s="381"/>
      <c r="JO16" s="381"/>
      <c r="JP16" s="381"/>
      <c r="JQ16" s="381"/>
      <c r="JR16" s="381"/>
      <c r="JS16" s="381"/>
      <c r="JT16" s="381"/>
      <c r="JU16" s="381"/>
      <c r="JV16" s="381"/>
      <c r="JW16" s="381"/>
      <c r="JX16" s="381"/>
      <c r="JY16" s="381"/>
      <c r="JZ16" s="381"/>
      <c r="KA16" s="381"/>
      <c r="KB16" s="381"/>
      <c r="KC16" s="381"/>
      <c r="KD16" s="381"/>
      <c r="KE16" s="381"/>
      <c r="KF16" s="381"/>
      <c r="KG16" s="381"/>
      <c r="KH16" s="381"/>
      <c r="KI16" s="381"/>
      <c r="KJ16" s="381"/>
      <c r="KK16" s="381"/>
      <c r="KL16" s="381"/>
      <c r="KM16" s="381"/>
      <c r="KN16" s="381"/>
      <c r="KO16" s="381"/>
      <c r="KP16" s="381"/>
      <c r="KQ16" s="381"/>
      <c r="KR16" s="381"/>
      <c r="KS16" s="381"/>
      <c r="KT16" s="381"/>
      <c r="KU16" s="381"/>
      <c r="KV16" s="381"/>
      <c r="KW16" s="381"/>
      <c r="KX16" s="381"/>
      <c r="KY16" s="381"/>
      <c r="KZ16" s="381"/>
      <c r="LA16" s="381"/>
      <c r="LB16" s="381"/>
      <c r="LC16" s="381"/>
      <c r="LD16" s="381"/>
      <c r="LE16" s="381"/>
      <c r="LF16" s="381"/>
      <c r="LG16" s="381"/>
      <c r="LH16" s="381"/>
      <c r="LI16" s="381"/>
      <c r="LJ16" s="381"/>
      <c r="LK16" s="381"/>
      <c r="LL16" s="381"/>
      <c r="LM16" s="381"/>
      <c r="LN16" s="381"/>
      <c r="LO16" s="381"/>
      <c r="LP16" s="381"/>
      <c r="LQ16" s="381"/>
      <c r="LR16" s="381"/>
      <c r="LS16" s="381"/>
      <c r="LT16" s="381"/>
      <c r="LU16" s="381"/>
      <c r="LV16" s="381"/>
      <c r="LW16" s="381"/>
      <c r="LX16" s="381"/>
      <c r="LY16" s="381"/>
      <c r="LZ16" s="381"/>
      <c r="MA16" s="381"/>
      <c r="MB16" s="381"/>
      <c r="MC16" s="381"/>
      <c r="MD16" s="381"/>
      <c r="ME16" s="381"/>
      <c r="MF16" s="381"/>
      <c r="MG16" s="381"/>
      <c r="MH16" s="381"/>
      <c r="MI16" s="381"/>
      <c r="MJ16" s="381"/>
      <c r="MK16" s="381"/>
      <c r="ML16" s="381"/>
      <c r="MM16" s="381"/>
      <c r="MN16" s="381"/>
      <c r="MO16" s="381"/>
      <c r="MP16" s="381"/>
      <c r="MQ16" s="381"/>
      <c r="MR16" s="381"/>
      <c r="MS16" s="381"/>
      <c r="MT16" s="381"/>
      <c r="MU16" s="381"/>
      <c r="MV16" s="381"/>
      <c r="MW16" s="381"/>
      <c r="MX16" s="381"/>
      <c r="MY16" s="381"/>
      <c r="MZ16" s="381"/>
      <c r="NA16" s="381"/>
      <c r="NB16" s="381"/>
      <c r="NC16" s="381"/>
      <c r="ND16" s="381"/>
      <c r="NE16" s="381"/>
      <c r="NF16" s="381"/>
      <c r="NG16" s="381"/>
      <c r="NH16" s="381"/>
      <c r="NI16" s="381"/>
      <c r="NJ16" s="381"/>
      <c r="NK16" s="381"/>
      <c r="NL16" s="381"/>
      <c r="NM16" s="381"/>
      <c r="NN16" s="381"/>
      <c r="NO16" s="381"/>
      <c r="NP16" s="381"/>
      <c r="NQ16" s="381"/>
      <c r="NR16" s="381"/>
      <c r="NS16" s="381"/>
      <c r="NT16" s="381"/>
      <c r="NU16" s="381"/>
      <c r="NV16" s="381"/>
      <c r="NW16" s="381"/>
      <c r="NX16" s="381"/>
      <c r="NY16" s="381"/>
      <c r="NZ16" s="381"/>
      <c r="OA16" s="381"/>
      <c r="OB16" s="381"/>
      <c r="OC16" s="381"/>
      <c r="OD16" s="381"/>
      <c r="OE16" s="381"/>
      <c r="OF16" s="381"/>
      <c r="OG16" s="381"/>
      <c r="OH16" s="381"/>
      <c r="OI16" s="381"/>
      <c r="OJ16" s="381"/>
      <c r="OK16" s="381"/>
      <c r="OL16" s="381"/>
      <c r="OM16" s="381"/>
      <c r="ON16" s="381"/>
      <c r="OO16" s="381"/>
      <c r="OP16" s="381"/>
      <c r="OQ16" s="381"/>
      <c r="OR16" s="381"/>
      <c r="OS16" s="381"/>
      <c r="OT16" s="381"/>
      <c r="OU16" s="381"/>
      <c r="OV16" s="381"/>
      <c r="OW16" s="381"/>
      <c r="OX16" s="381"/>
      <c r="OY16" s="381"/>
      <c r="OZ16" s="381"/>
      <c r="PA16" s="381"/>
      <c r="PB16" s="381"/>
      <c r="PC16" s="381"/>
      <c r="PD16" s="381"/>
      <c r="PE16" s="381"/>
      <c r="PF16" s="381"/>
      <c r="PG16" s="381"/>
      <c r="PH16" s="381"/>
      <c r="PI16" s="381"/>
      <c r="PJ16" s="381"/>
      <c r="PK16" s="381"/>
      <c r="PL16" s="381"/>
      <c r="PM16" s="381"/>
      <c r="PN16" s="381"/>
      <c r="PO16" s="381"/>
      <c r="PP16" s="381"/>
      <c r="PQ16" s="381"/>
      <c r="PR16" s="381"/>
      <c r="PS16" s="381"/>
      <c r="PT16" s="381"/>
      <c r="PU16" s="381"/>
      <c r="PV16" s="381"/>
      <c r="PW16" s="381"/>
      <c r="PX16" s="381"/>
      <c r="PY16" s="381"/>
      <c r="PZ16" s="381"/>
      <c r="QA16" s="381"/>
      <c r="QB16" s="381"/>
      <c r="QC16" s="381"/>
      <c r="QD16" s="381"/>
      <c r="QE16" s="381"/>
      <c r="QF16" s="381"/>
      <c r="QG16" s="381"/>
      <c r="QH16" s="381"/>
      <c r="QI16" s="381"/>
      <c r="QJ16" s="381"/>
      <c r="QK16" s="381"/>
      <c r="QL16" s="381"/>
      <c r="QM16" s="381"/>
      <c r="QN16" s="381"/>
      <c r="QO16" s="381"/>
      <c r="QP16" s="381"/>
      <c r="QQ16" s="381"/>
      <c r="QR16" s="381"/>
      <c r="QS16" s="381"/>
      <c r="QT16" s="381"/>
      <c r="QU16" s="381"/>
      <c r="QV16" s="381"/>
      <c r="QW16" s="381"/>
      <c r="QX16" s="381"/>
      <c r="QY16" s="381"/>
      <c r="QZ16" s="381"/>
      <c r="RA16" s="381"/>
      <c r="RB16" s="381"/>
      <c r="RC16" s="381"/>
      <c r="RD16" s="381"/>
      <c r="RE16" s="381"/>
      <c r="RF16" s="381"/>
      <c r="RG16" s="381"/>
      <c r="RH16" s="381"/>
      <c r="RI16" s="381"/>
      <c r="RJ16" s="381"/>
      <c r="RK16" s="381"/>
      <c r="RL16" s="381"/>
      <c r="RM16" s="381"/>
      <c r="RN16" s="381"/>
      <c r="RO16" s="381"/>
      <c r="RP16" s="381"/>
      <c r="RQ16" s="381"/>
      <c r="RR16" s="381"/>
      <c r="RS16" s="381"/>
      <c r="RT16" s="381"/>
      <c r="RU16" s="381"/>
      <c r="RV16" s="381"/>
      <c r="RW16" s="381"/>
      <c r="RX16" s="381"/>
      <c r="RY16" s="381"/>
      <c r="RZ16" s="381"/>
      <c r="SA16" s="381"/>
      <c r="SB16" s="381"/>
      <c r="SC16" s="381"/>
      <c r="SD16" s="381"/>
      <c r="SE16" s="381"/>
      <c r="SF16" s="381"/>
      <c r="SG16" s="381"/>
      <c r="SH16" s="381"/>
      <c r="SI16" s="381"/>
      <c r="SJ16" s="381"/>
      <c r="SK16" s="381"/>
      <c r="SL16" s="381"/>
      <c r="SM16" s="381"/>
      <c r="SN16" s="381"/>
      <c r="SO16" s="381"/>
      <c r="SP16" s="381"/>
      <c r="SQ16" s="381"/>
      <c r="SR16" s="381"/>
      <c r="SS16" s="381"/>
      <c r="ST16" s="381"/>
      <c r="SU16" s="381"/>
      <c r="SV16" s="381"/>
      <c r="SW16" s="381"/>
      <c r="SX16" s="381"/>
      <c r="SY16" s="381"/>
      <c r="SZ16" s="381"/>
      <c r="TA16" s="381"/>
      <c r="TB16" s="381"/>
      <c r="TC16" s="381"/>
      <c r="TD16" s="381"/>
      <c r="TE16" s="381"/>
      <c r="TF16" s="381"/>
      <c r="TG16" s="381"/>
      <c r="TH16" s="381"/>
      <c r="TI16" s="381"/>
      <c r="TJ16" s="381"/>
      <c r="TK16" s="381"/>
      <c r="TL16" s="381"/>
      <c r="TM16" s="381"/>
      <c r="TN16" s="381"/>
      <c r="TO16" s="381"/>
      <c r="TP16" s="381"/>
      <c r="TQ16" s="381"/>
      <c r="TR16" s="381"/>
      <c r="TS16" s="381"/>
      <c r="TT16" s="381"/>
      <c r="TU16" s="381"/>
      <c r="TV16" s="381"/>
      <c r="TW16" s="381"/>
      <c r="TX16" s="381"/>
      <c r="TY16" s="381"/>
      <c r="TZ16" s="381"/>
      <c r="UA16" s="381"/>
      <c r="UB16" s="381"/>
      <c r="UC16" s="381"/>
      <c r="UD16" s="381"/>
      <c r="UE16" s="381"/>
      <c r="UF16" s="381"/>
      <c r="UG16" s="381"/>
      <c r="UH16" s="381"/>
      <c r="UI16" s="381"/>
      <c r="UJ16" s="381"/>
      <c r="UK16" s="381"/>
      <c r="UL16" s="381"/>
      <c r="UM16" s="381"/>
      <c r="UN16" s="381"/>
      <c r="UO16" s="381"/>
      <c r="UP16" s="381"/>
      <c r="UQ16" s="381"/>
      <c r="UR16" s="381"/>
      <c r="US16" s="381"/>
      <c r="UT16" s="381"/>
      <c r="UU16" s="381"/>
      <c r="UV16" s="381"/>
      <c r="UW16" s="381"/>
      <c r="UX16" s="381"/>
      <c r="UY16" s="381"/>
      <c r="UZ16" s="381"/>
      <c r="VA16" s="381"/>
      <c r="VB16" s="381"/>
      <c r="VC16" s="381"/>
      <c r="VD16" s="381"/>
      <c r="VE16" s="381"/>
      <c r="VF16" s="381"/>
      <c r="VG16" s="381"/>
      <c r="VH16" s="381"/>
      <c r="VI16" s="381"/>
      <c r="VJ16" s="381"/>
      <c r="VK16" s="381"/>
      <c r="VL16" s="381"/>
      <c r="VM16" s="381"/>
      <c r="VN16" s="381"/>
      <c r="VO16" s="381"/>
      <c r="VP16" s="381"/>
      <c r="VQ16" s="381"/>
      <c r="VR16" s="381"/>
      <c r="VS16" s="381"/>
      <c r="VT16" s="381"/>
      <c r="VU16" s="381"/>
      <c r="VV16" s="381"/>
      <c r="VW16" s="381"/>
      <c r="VX16" s="381"/>
      <c r="VY16" s="381"/>
      <c r="VZ16" s="381"/>
      <c r="WA16" s="381"/>
      <c r="WB16" s="381"/>
      <c r="WC16" s="381"/>
      <c r="WD16" s="381"/>
      <c r="WE16" s="381"/>
      <c r="WF16" s="381"/>
      <c r="WG16" s="381"/>
      <c r="WH16" s="381"/>
      <c r="WI16" s="381"/>
      <c r="WJ16" s="381"/>
      <c r="WK16" s="381"/>
      <c r="WL16" s="381"/>
      <c r="WM16" s="381"/>
      <c r="WN16" s="381"/>
      <c r="WO16" s="381"/>
      <c r="WP16" s="381"/>
      <c r="WQ16" s="381"/>
      <c r="WR16" s="381"/>
      <c r="WS16" s="381"/>
      <c r="WT16" s="381"/>
      <c r="WU16" s="381"/>
      <c r="WV16" s="381"/>
      <c r="WW16" s="381"/>
      <c r="WX16" s="381"/>
      <c r="WY16" s="381"/>
      <c r="WZ16" s="381"/>
      <c r="XA16" s="381"/>
      <c r="XB16" s="381"/>
      <c r="XC16" s="381"/>
      <c r="XD16" s="381"/>
      <c r="XE16" s="381"/>
      <c r="XF16" s="381"/>
      <c r="XG16" s="381"/>
      <c r="XH16" s="381"/>
      <c r="XI16" s="381"/>
      <c r="XJ16" s="381"/>
      <c r="XK16" s="381"/>
      <c r="XL16" s="381"/>
      <c r="XM16" s="381"/>
      <c r="XN16" s="381"/>
      <c r="XO16" s="381"/>
      <c r="XP16" s="381"/>
      <c r="XQ16" s="381"/>
      <c r="XR16" s="381"/>
      <c r="XS16" s="381"/>
      <c r="XT16" s="381"/>
      <c r="XU16" s="381"/>
      <c r="XV16" s="381"/>
      <c r="XW16" s="381"/>
      <c r="XX16" s="381"/>
      <c r="XY16" s="381"/>
      <c r="XZ16" s="381"/>
      <c r="YA16" s="381"/>
      <c r="YB16" s="381"/>
      <c r="YC16" s="381"/>
      <c r="YD16" s="381"/>
      <c r="YE16" s="381"/>
      <c r="YF16" s="381"/>
      <c r="YG16" s="381"/>
      <c r="YH16" s="381"/>
      <c r="YI16" s="381"/>
      <c r="YJ16" s="381"/>
      <c r="YK16" s="381"/>
      <c r="YL16" s="381"/>
      <c r="YM16" s="381"/>
      <c r="YN16" s="381"/>
      <c r="YO16" s="381"/>
      <c r="YP16" s="381"/>
      <c r="YQ16" s="381"/>
      <c r="YR16" s="381"/>
      <c r="YS16" s="381"/>
      <c r="YT16" s="381"/>
      <c r="YU16" s="381"/>
      <c r="YV16" s="381"/>
      <c r="YW16" s="381"/>
      <c r="YX16" s="381"/>
      <c r="YY16" s="381"/>
      <c r="YZ16" s="381"/>
      <c r="ZA16" s="381"/>
      <c r="ZB16" s="381"/>
      <c r="ZC16" s="381"/>
      <c r="ZD16" s="381"/>
      <c r="ZE16" s="381"/>
      <c r="ZF16" s="381"/>
      <c r="ZG16" s="381"/>
      <c r="ZH16" s="381"/>
      <c r="ZI16" s="381"/>
      <c r="ZJ16" s="381"/>
      <c r="ZK16" s="381"/>
      <c r="ZL16" s="381"/>
      <c r="ZM16" s="381"/>
      <c r="ZN16" s="381"/>
      <c r="ZO16" s="381"/>
      <c r="ZP16" s="381"/>
      <c r="ZQ16" s="381"/>
      <c r="ZR16" s="381"/>
      <c r="ZS16" s="381"/>
      <c r="ZT16" s="381"/>
      <c r="ZU16" s="381"/>
      <c r="ZV16" s="381"/>
      <c r="ZW16" s="381"/>
      <c r="ZX16" s="381"/>
      <c r="ZY16" s="381"/>
      <c r="ZZ16" s="381"/>
      <c r="AAA16" s="381"/>
      <c r="AAB16" s="381"/>
      <c r="AAC16" s="381"/>
      <c r="AAD16" s="381"/>
      <c r="AAE16" s="381"/>
      <c r="AAF16" s="381"/>
      <c r="AAG16" s="381"/>
      <c r="AAH16" s="381"/>
      <c r="AAI16" s="381"/>
      <c r="AAJ16" s="381"/>
      <c r="AAK16" s="381"/>
      <c r="AAL16" s="381"/>
      <c r="AAM16" s="381"/>
      <c r="AAN16" s="381"/>
      <c r="AAO16" s="381"/>
      <c r="AAP16" s="381"/>
      <c r="AAQ16" s="381"/>
      <c r="AAR16" s="381"/>
      <c r="AAS16" s="381"/>
      <c r="AAT16" s="381"/>
      <c r="AAU16" s="381"/>
      <c r="AAV16" s="381"/>
      <c r="AAW16" s="381"/>
    </row>
    <row r="17" spans="1:725" s="435" customFormat="1" ht="13.5" customHeight="1" x14ac:dyDescent="0.2">
      <c r="A17" s="382" t="s">
        <v>461</v>
      </c>
      <c r="B17" s="377">
        <v>4</v>
      </c>
      <c r="C17" s="377" t="str">
        <f>[3]POLOZKY!C111</f>
        <v>Ostatní</v>
      </c>
      <c r="D17" s="378"/>
      <c r="E17" s="378"/>
      <c r="F17" s="379"/>
      <c r="G17" s="380"/>
      <c r="H17" s="380"/>
      <c r="J17" s="381"/>
      <c r="K17" s="381"/>
      <c r="L17" s="381"/>
      <c r="M17" s="381"/>
      <c r="N17" s="381"/>
      <c r="O17" s="381"/>
      <c r="P17" s="381"/>
      <c r="Q17" s="381"/>
      <c r="R17" s="381"/>
      <c r="S17" s="381"/>
      <c r="T17" s="381"/>
      <c r="U17" s="381"/>
      <c r="V17" s="381"/>
      <c r="W17" s="381"/>
      <c r="X17" s="381"/>
      <c r="Y17" s="381"/>
      <c r="Z17" s="381"/>
      <c r="AA17" s="381"/>
      <c r="AB17" s="381"/>
      <c r="AC17" s="381"/>
      <c r="AD17" s="381"/>
      <c r="AE17" s="381"/>
      <c r="AF17" s="381"/>
      <c r="AG17" s="381"/>
      <c r="AH17" s="381"/>
      <c r="AI17" s="381"/>
      <c r="AJ17" s="381"/>
      <c r="AK17" s="381"/>
      <c r="AL17" s="381"/>
      <c r="AM17" s="381"/>
      <c r="AN17" s="381"/>
      <c r="AO17" s="381"/>
      <c r="AP17" s="381"/>
      <c r="AQ17" s="381"/>
      <c r="AR17" s="381"/>
      <c r="AS17" s="381"/>
      <c r="AT17" s="381"/>
      <c r="AU17" s="381"/>
      <c r="AV17" s="381"/>
      <c r="AW17" s="381"/>
      <c r="AX17" s="381"/>
      <c r="AY17" s="381"/>
      <c r="AZ17" s="381"/>
      <c r="BA17" s="381"/>
      <c r="BB17" s="381"/>
      <c r="BC17" s="381"/>
      <c r="BD17" s="381"/>
      <c r="BE17" s="381"/>
      <c r="BF17" s="381"/>
      <c r="BG17" s="381"/>
      <c r="BH17" s="381"/>
      <c r="BI17" s="381"/>
      <c r="BJ17" s="381"/>
      <c r="BK17" s="381"/>
      <c r="BL17" s="381"/>
      <c r="BM17" s="381"/>
      <c r="BN17" s="381"/>
      <c r="BO17" s="381"/>
      <c r="BP17" s="381"/>
      <c r="BQ17" s="381"/>
      <c r="BR17" s="381"/>
      <c r="BS17" s="381"/>
      <c r="BT17" s="381"/>
      <c r="BU17" s="381"/>
      <c r="BV17" s="381"/>
      <c r="BW17" s="381"/>
      <c r="BX17" s="381"/>
      <c r="BY17" s="381"/>
      <c r="BZ17" s="381"/>
      <c r="CA17" s="381"/>
      <c r="CB17" s="381"/>
      <c r="CC17" s="381"/>
      <c r="CD17" s="381"/>
      <c r="CE17" s="381"/>
      <c r="CF17" s="381"/>
      <c r="CG17" s="381"/>
      <c r="CH17" s="381"/>
      <c r="CI17" s="381"/>
      <c r="CJ17" s="381"/>
      <c r="CK17" s="381"/>
      <c r="CL17" s="381"/>
      <c r="CM17" s="381"/>
      <c r="CN17" s="381"/>
      <c r="CO17" s="381"/>
      <c r="CP17" s="381"/>
      <c r="CQ17" s="381"/>
      <c r="CR17" s="381"/>
      <c r="CS17" s="381"/>
      <c r="CT17" s="381"/>
      <c r="CU17" s="381"/>
      <c r="CV17" s="381"/>
      <c r="CW17" s="381"/>
      <c r="CX17" s="381"/>
      <c r="CY17" s="381"/>
      <c r="CZ17" s="381"/>
      <c r="DA17" s="381"/>
      <c r="DB17" s="381"/>
      <c r="DC17" s="381"/>
      <c r="DD17" s="381"/>
      <c r="DE17" s="381"/>
      <c r="DF17" s="381"/>
      <c r="DG17" s="381"/>
      <c r="DH17" s="381"/>
      <c r="DI17" s="381"/>
      <c r="DJ17" s="381"/>
      <c r="DK17" s="381"/>
      <c r="DL17" s="381"/>
      <c r="DM17" s="381"/>
      <c r="DN17" s="381"/>
      <c r="DO17" s="381"/>
      <c r="DP17" s="381"/>
      <c r="DQ17" s="381"/>
      <c r="DR17" s="381"/>
      <c r="DS17" s="381"/>
      <c r="DT17" s="381"/>
      <c r="DU17" s="381"/>
      <c r="DV17" s="381"/>
      <c r="DW17" s="381"/>
      <c r="DX17" s="381"/>
      <c r="DY17" s="381"/>
      <c r="DZ17" s="381"/>
      <c r="EA17" s="381"/>
      <c r="EB17" s="381"/>
      <c r="EC17" s="381"/>
      <c r="ED17" s="381"/>
      <c r="EE17" s="381"/>
      <c r="EF17" s="381"/>
      <c r="EG17" s="381"/>
      <c r="EH17" s="381"/>
      <c r="EI17" s="381"/>
      <c r="EJ17" s="381"/>
      <c r="EK17" s="381"/>
      <c r="EL17" s="381"/>
      <c r="EM17" s="381"/>
      <c r="EN17" s="381"/>
      <c r="EO17" s="381"/>
      <c r="EP17" s="381"/>
      <c r="EQ17" s="381"/>
      <c r="ER17" s="381"/>
      <c r="ES17" s="381"/>
      <c r="ET17" s="381"/>
      <c r="EU17" s="381"/>
      <c r="EV17" s="381"/>
      <c r="EW17" s="381"/>
      <c r="EX17" s="381"/>
      <c r="EY17" s="381"/>
      <c r="EZ17" s="381"/>
      <c r="FA17" s="381"/>
      <c r="FB17" s="381"/>
      <c r="FC17" s="381"/>
      <c r="FD17" s="381"/>
      <c r="FE17" s="381"/>
      <c r="FF17" s="381"/>
      <c r="FG17" s="381"/>
      <c r="FH17" s="381"/>
      <c r="FI17" s="381"/>
      <c r="FJ17" s="381"/>
      <c r="FK17" s="381"/>
      <c r="FL17" s="381"/>
      <c r="FM17" s="381"/>
      <c r="FN17" s="381"/>
      <c r="FO17" s="381"/>
      <c r="FP17" s="381"/>
      <c r="FQ17" s="381"/>
      <c r="FR17" s="381"/>
      <c r="FS17" s="381"/>
      <c r="FT17" s="381"/>
      <c r="FU17" s="381"/>
      <c r="FV17" s="381"/>
      <c r="FW17" s="381"/>
      <c r="FX17" s="381"/>
      <c r="FY17" s="381"/>
      <c r="FZ17" s="381"/>
      <c r="GA17" s="381"/>
      <c r="GB17" s="381"/>
      <c r="GC17" s="381"/>
      <c r="GD17" s="381"/>
      <c r="GE17" s="381"/>
      <c r="GF17" s="381"/>
      <c r="GG17" s="381"/>
      <c r="GH17" s="381"/>
      <c r="GI17" s="381"/>
      <c r="GJ17" s="381"/>
      <c r="GK17" s="381"/>
      <c r="GL17" s="381"/>
      <c r="GM17" s="381"/>
      <c r="GN17" s="381"/>
      <c r="GO17" s="381"/>
      <c r="GP17" s="381"/>
      <c r="GQ17" s="381"/>
      <c r="GR17" s="381"/>
      <c r="GS17" s="381"/>
      <c r="GT17" s="381"/>
      <c r="GU17" s="381"/>
      <c r="GV17" s="381"/>
      <c r="GW17" s="381"/>
      <c r="GX17" s="381"/>
      <c r="GY17" s="381"/>
      <c r="GZ17" s="381"/>
      <c r="HA17" s="381"/>
      <c r="HB17" s="381"/>
      <c r="HC17" s="381"/>
      <c r="HD17" s="381"/>
      <c r="HE17" s="381"/>
      <c r="HF17" s="381"/>
      <c r="HG17" s="381"/>
      <c r="HH17" s="381"/>
      <c r="HI17" s="381"/>
      <c r="HJ17" s="381"/>
      <c r="HK17" s="381"/>
      <c r="HL17" s="381"/>
      <c r="HM17" s="381"/>
      <c r="HN17" s="381"/>
      <c r="HO17" s="381"/>
      <c r="HP17" s="381"/>
      <c r="HQ17" s="381"/>
      <c r="HR17" s="381"/>
      <c r="HS17" s="381"/>
      <c r="HT17" s="381"/>
      <c r="HU17" s="381"/>
      <c r="HV17" s="381"/>
      <c r="HW17" s="381"/>
      <c r="HX17" s="381"/>
      <c r="HY17" s="381"/>
      <c r="HZ17" s="381"/>
      <c r="IA17" s="381"/>
      <c r="IB17" s="381"/>
      <c r="IC17" s="381"/>
      <c r="ID17" s="381"/>
      <c r="IE17" s="381"/>
      <c r="IF17" s="381"/>
      <c r="IG17" s="381"/>
      <c r="IH17" s="381"/>
      <c r="II17" s="381"/>
      <c r="IJ17" s="381"/>
      <c r="IK17" s="381"/>
      <c r="IL17" s="381"/>
      <c r="IM17" s="381"/>
      <c r="IN17" s="381"/>
      <c r="IO17" s="381"/>
      <c r="IP17" s="381"/>
      <c r="IQ17" s="381"/>
      <c r="IR17" s="381"/>
      <c r="IS17" s="381"/>
      <c r="IT17" s="381"/>
      <c r="IU17" s="381"/>
      <c r="IV17" s="381"/>
      <c r="IW17" s="381"/>
      <c r="IX17" s="381"/>
      <c r="IY17" s="381"/>
      <c r="IZ17" s="381"/>
      <c r="JA17" s="381"/>
      <c r="JB17" s="381"/>
      <c r="JC17" s="381"/>
      <c r="JD17" s="381"/>
      <c r="JE17" s="381"/>
      <c r="JF17" s="381"/>
      <c r="JG17" s="381"/>
      <c r="JH17" s="381"/>
      <c r="JI17" s="381"/>
      <c r="JJ17" s="381"/>
      <c r="JK17" s="381"/>
      <c r="JL17" s="381"/>
      <c r="JM17" s="381"/>
      <c r="JN17" s="381"/>
      <c r="JO17" s="381"/>
      <c r="JP17" s="381"/>
      <c r="JQ17" s="381"/>
      <c r="JR17" s="381"/>
      <c r="JS17" s="381"/>
      <c r="JT17" s="381"/>
      <c r="JU17" s="381"/>
      <c r="JV17" s="381"/>
      <c r="JW17" s="381"/>
      <c r="JX17" s="381"/>
      <c r="JY17" s="381"/>
      <c r="JZ17" s="381"/>
      <c r="KA17" s="381"/>
      <c r="KB17" s="381"/>
      <c r="KC17" s="381"/>
      <c r="KD17" s="381"/>
      <c r="KE17" s="381"/>
      <c r="KF17" s="381"/>
      <c r="KG17" s="381"/>
      <c r="KH17" s="381"/>
      <c r="KI17" s="381"/>
      <c r="KJ17" s="381"/>
      <c r="KK17" s="381"/>
      <c r="KL17" s="381"/>
      <c r="KM17" s="381"/>
      <c r="KN17" s="381"/>
      <c r="KO17" s="381"/>
      <c r="KP17" s="381"/>
      <c r="KQ17" s="381"/>
      <c r="KR17" s="381"/>
      <c r="KS17" s="381"/>
      <c r="KT17" s="381"/>
      <c r="KU17" s="381"/>
      <c r="KV17" s="381"/>
      <c r="KW17" s="381"/>
      <c r="KX17" s="381"/>
      <c r="KY17" s="381"/>
      <c r="KZ17" s="381"/>
      <c r="LA17" s="381"/>
      <c r="LB17" s="381"/>
      <c r="LC17" s="381"/>
      <c r="LD17" s="381"/>
      <c r="LE17" s="381"/>
      <c r="LF17" s="381"/>
      <c r="LG17" s="381"/>
      <c r="LH17" s="381"/>
      <c r="LI17" s="381"/>
      <c r="LJ17" s="381"/>
      <c r="LK17" s="381"/>
      <c r="LL17" s="381"/>
      <c r="LM17" s="381"/>
      <c r="LN17" s="381"/>
      <c r="LO17" s="381"/>
      <c r="LP17" s="381"/>
      <c r="LQ17" s="381"/>
      <c r="LR17" s="381"/>
      <c r="LS17" s="381"/>
      <c r="LT17" s="381"/>
      <c r="LU17" s="381"/>
      <c r="LV17" s="381"/>
      <c r="LW17" s="381"/>
      <c r="LX17" s="381"/>
      <c r="LY17" s="381"/>
      <c r="LZ17" s="381"/>
      <c r="MA17" s="381"/>
      <c r="MB17" s="381"/>
      <c r="MC17" s="381"/>
      <c r="MD17" s="381"/>
      <c r="ME17" s="381"/>
      <c r="MF17" s="381"/>
      <c r="MG17" s="381"/>
      <c r="MH17" s="381"/>
      <c r="MI17" s="381"/>
      <c r="MJ17" s="381"/>
      <c r="MK17" s="381"/>
      <c r="ML17" s="381"/>
      <c r="MM17" s="381"/>
      <c r="MN17" s="381"/>
      <c r="MO17" s="381"/>
      <c r="MP17" s="381"/>
      <c r="MQ17" s="381"/>
      <c r="MR17" s="381"/>
      <c r="MS17" s="381"/>
      <c r="MT17" s="381"/>
      <c r="MU17" s="381"/>
      <c r="MV17" s="381"/>
      <c r="MW17" s="381"/>
      <c r="MX17" s="381"/>
      <c r="MY17" s="381"/>
      <c r="MZ17" s="381"/>
      <c r="NA17" s="381"/>
      <c r="NB17" s="381"/>
      <c r="NC17" s="381"/>
      <c r="ND17" s="381"/>
      <c r="NE17" s="381"/>
      <c r="NF17" s="381"/>
      <c r="NG17" s="381"/>
      <c r="NH17" s="381"/>
      <c r="NI17" s="381"/>
      <c r="NJ17" s="381"/>
      <c r="NK17" s="381"/>
      <c r="NL17" s="381"/>
      <c r="NM17" s="381"/>
      <c r="NN17" s="381"/>
      <c r="NO17" s="381"/>
      <c r="NP17" s="381"/>
      <c r="NQ17" s="381"/>
      <c r="NR17" s="381"/>
      <c r="NS17" s="381"/>
      <c r="NT17" s="381"/>
      <c r="NU17" s="381"/>
      <c r="NV17" s="381"/>
      <c r="NW17" s="381"/>
      <c r="NX17" s="381"/>
      <c r="NY17" s="381"/>
      <c r="NZ17" s="381"/>
      <c r="OA17" s="381"/>
      <c r="OB17" s="381"/>
      <c r="OC17" s="381"/>
      <c r="OD17" s="381"/>
      <c r="OE17" s="381"/>
      <c r="OF17" s="381"/>
      <c r="OG17" s="381"/>
      <c r="OH17" s="381"/>
      <c r="OI17" s="381"/>
      <c r="OJ17" s="381"/>
      <c r="OK17" s="381"/>
      <c r="OL17" s="381"/>
      <c r="OM17" s="381"/>
      <c r="ON17" s="381"/>
      <c r="OO17" s="381"/>
      <c r="OP17" s="381"/>
      <c r="OQ17" s="381"/>
      <c r="OR17" s="381"/>
      <c r="OS17" s="381"/>
      <c r="OT17" s="381"/>
      <c r="OU17" s="381"/>
      <c r="OV17" s="381"/>
      <c r="OW17" s="381"/>
      <c r="OX17" s="381"/>
      <c r="OY17" s="381"/>
      <c r="OZ17" s="381"/>
      <c r="PA17" s="381"/>
      <c r="PB17" s="381"/>
      <c r="PC17" s="381"/>
      <c r="PD17" s="381"/>
      <c r="PE17" s="381"/>
      <c r="PF17" s="381"/>
      <c r="PG17" s="381"/>
      <c r="PH17" s="381"/>
      <c r="PI17" s="381"/>
      <c r="PJ17" s="381"/>
      <c r="PK17" s="381"/>
      <c r="PL17" s="381"/>
      <c r="PM17" s="381"/>
      <c r="PN17" s="381"/>
      <c r="PO17" s="381"/>
      <c r="PP17" s="381"/>
      <c r="PQ17" s="381"/>
      <c r="PR17" s="381"/>
      <c r="PS17" s="381"/>
      <c r="PT17" s="381"/>
      <c r="PU17" s="381"/>
      <c r="PV17" s="381"/>
      <c r="PW17" s="381"/>
      <c r="PX17" s="381"/>
      <c r="PY17" s="381"/>
      <c r="PZ17" s="381"/>
      <c r="QA17" s="381"/>
      <c r="QB17" s="381"/>
      <c r="QC17" s="381"/>
      <c r="QD17" s="381"/>
      <c r="QE17" s="381"/>
      <c r="QF17" s="381"/>
      <c r="QG17" s="381"/>
      <c r="QH17" s="381"/>
      <c r="QI17" s="381"/>
      <c r="QJ17" s="381"/>
      <c r="QK17" s="381"/>
      <c r="QL17" s="381"/>
      <c r="QM17" s="381"/>
      <c r="QN17" s="381"/>
      <c r="QO17" s="381"/>
      <c r="QP17" s="381"/>
      <c r="QQ17" s="381"/>
      <c r="QR17" s="381"/>
      <c r="QS17" s="381"/>
      <c r="QT17" s="381"/>
      <c r="QU17" s="381"/>
      <c r="QV17" s="381"/>
      <c r="QW17" s="381"/>
      <c r="QX17" s="381"/>
      <c r="QY17" s="381"/>
      <c r="QZ17" s="381"/>
      <c r="RA17" s="381"/>
      <c r="RB17" s="381"/>
      <c r="RC17" s="381"/>
      <c r="RD17" s="381"/>
      <c r="RE17" s="381"/>
      <c r="RF17" s="381"/>
      <c r="RG17" s="381"/>
      <c r="RH17" s="381"/>
      <c r="RI17" s="381"/>
      <c r="RJ17" s="381"/>
      <c r="RK17" s="381"/>
      <c r="RL17" s="381"/>
      <c r="RM17" s="381"/>
      <c r="RN17" s="381"/>
      <c r="RO17" s="381"/>
      <c r="RP17" s="381"/>
      <c r="RQ17" s="381"/>
      <c r="RR17" s="381"/>
      <c r="RS17" s="381"/>
      <c r="RT17" s="381"/>
      <c r="RU17" s="381"/>
      <c r="RV17" s="381"/>
      <c r="RW17" s="381"/>
      <c r="RX17" s="381"/>
      <c r="RY17" s="381"/>
      <c r="RZ17" s="381"/>
      <c r="SA17" s="381"/>
      <c r="SB17" s="381"/>
      <c r="SC17" s="381"/>
      <c r="SD17" s="381"/>
      <c r="SE17" s="381"/>
      <c r="SF17" s="381"/>
      <c r="SG17" s="381"/>
      <c r="SH17" s="381"/>
      <c r="SI17" s="381"/>
      <c r="SJ17" s="381"/>
      <c r="SK17" s="381"/>
      <c r="SL17" s="381"/>
      <c r="SM17" s="381"/>
      <c r="SN17" s="381"/>
      <c r="SO17" s="381"/>
      <c r="SP17" s="381"/>
      <c r="SQ17" s="381"/>
      <c r="SR17" s="381"/>
      <c r="SS17" s="381"/>
      <c r="ST17" s="381"/>
      <c r="SU17" s="381"/>
      <c r="SV17" s="381"/>
      <c r="SW17" s="381"/>
      <c r="SX17" s="381"/>
      <c r="SY17" s="381"/>
      <c r="SZ17" s="381"/>
      <c r="TA17" s="381"/>
      <c r="TB17" s="381"/>
      <c r="TC17" s="381"/>
      <c r="TD17" s="381"/>
      <c r="TE17" s="381"/>
      <c r="TF17" s="381"/>
      <c r="TG17" s="381"/>
      <c r="TH17" s="381"/>
      <c r="TI17" s="381"/>
      <c r="TJ17" s="381"/>
      <c r="TK17" s="381"/>
      <c r="TL17" s="381"/>
      <c r="TM17" s="381"/>
      <c r="TN17" s="381"/>
      <c r="TO17" s="381"/>
      <c r="TP17" s="381"/>
      <c r="TQ17" s="381"/>
      <c r="TR17" s="381"/>
      <c r="TS17" s="381"/>
      <c r="TT17" s="381"/>
      <c r="TU17" s="381"/>
      <c r="TV17" s="381"/>
      <c r="TW17" s="381"/>
      <c r="TX17" s="381"/>
      <c r="TY17" s="381"/>
      <c r="TZ17" s="381"/>
      <c r="UA17" s="381"/>
      <c r="UB17" s="381"/>
      <c r="UC17" s="381"/>
      <c r="UD17" s="381"/>
      <c r="UE17" s="381"/>
      <c r="UF17" s="381"/>
      <c r="UG17" s="381"/>
      <c r="UH17" s="381"/>
      <c r="UI17" s="381"/>
      <c r="UJ17" s="381"/>
      <c r="UK17" s="381"/>
      <c r="UL17" s="381"/>
      <c r="UM17" s="381"/>
      <c r="UN17" s="381"/>
      <c r="UO17" s="381"/>
      <c r="UP17" s="381"/>
      <c r="UQ17" s="381"/>
      <c r="UR17" s="381"/>
      <c r="US17" s="381"/>
      <c r="UT17" s="381"/>
      <c r="UU17" s="381"/>
      <c r="UV17" s="381"/>
      <c r="UW17" s="381"/>
      <c r="UX17" s="381"/>
      <c r="UY17" s="381"/>
      <c r="UZ17" s="381"/>
      <c r="VA17" s="381"/>
      <c r="VB17" s="381"/>
      <c r="VC17" s="381"/>
      <c r="VD17" s="381"/>
      <c r="VE17" s="381"/>
      <c r="VF17" s="381"/>
      <c r="VG17" s="381"/>
      <c r="VH17" s="381"/>
      <c r="VI17" s="381"/>
      <c r="VJ17" s="381"/>
      <c r="VK17" s="381"/>
      <c r="VL17" s="381"/>
      <c r="VM17" s="381"/>
      <c r="VN17" s="381"/>
      <c r="VO17" s="381"/>
      <c r="VP17" s="381"/>
      <c r="VQ17" s="381"/>
      <c r="VR17" s="381"/>
      <c r="VS17" s="381"/>
      <c r="VT17" s="381"/>
      <c r="VU17" s="381"/>
      <c r="VV17" s="381"/>
      <c r="VW17" s="381"/>
      <c r="VX17" s="381"/>
      <c r="VY17" s="381"/>
      <c r="VZ17" s="381"/>
      <c r="WA17" s="381"/>
      <c r="WB17" s="381"/>
      <c r="WC17" s="381"/>
      <c r="WD17" s="381"/>
      <c r="WE17" s="381"/>
      <c r="WF17" s="381"/>
      <c r="WG17" s="381"/>
      <c r="WH17" s="381"/>
      <c r="WI17" s="381"/>
      <c r="WJ17" s="381"/>
      <c r="WK17" s="381"/>
      <c r="WL17" s="381"/>
      <c r="WM17" s="381"/>
      <c r="WN17" s="381"/>
      <c r="WO17" s="381"/>
      <c r="WP17" s="381"/>
      <c r="WQ17" s="381"/>
      <c r="WR17" s="381"/>
      <c r="WS17" s="381"/>
      <c r="WT17" s="381"/>
      <c r="WU17" s="381"/>
      <c r="WV17" s="381"/>
      <c r="WW17" s="381"/>
      <c r="WX17" s="381"/>
      <c r="WY17" s="381"/>
      <c r="WZ17" s="381"/>
      <c r="XA17" s="381"/>
      <c r="XB17" s="381"/>
      <c r="XC17" s="381"/>
      <c r="XD17" s="381"/>
      <c r="XE17" s="381"/>
      <c r="XF17" s="381"/>
      <c r="XG17" s="381"/>
      <c r="XH17" s="381"/>
      <c r="XI17" s="381"/>
      <c r="XJ17" s="381"/>
      <c r="XK17" s="381"/>
      <c r="XL17" s="381"/>
      <c r="XM17" s="381"/>
      <c r="XN17" s="381"/>
      <c r="XO17" s="381"/>
      <c r="XP17" s="381"/>
      <c r="XQ17" s="381"/>
      <c r="XR17" s="381"/>
      <c r="XS17" s="381"/>
      <c r="XT17" s="381"/>
      <c r="XU17" s="381"/>
      <c r="XV17" s="381"/>
      <c r="XW17" s="381"/>
      <c r="XX17" s="381"/>
      <c r="XY17" s="381"/>
      <c r="XZ17" s="381"/>
      <c r="YA17" s="381"/>
      <c r="YB17" s="381"/>
      <c r="YC17" s="381"/>
      <c r="YD17" s="381"/>
      <c r="YE17" s="381"/>
      <c r="YF17" s="381"/>
      <c r="YG17" s="381"/>
      <c r="YH17" s="381"/>
      <c r="YI17" s="381"/>
      <c r="YJ17" s="381"/>
      <c r="YK17" s="381"/>
      <c r="YL17" s="381"/>
      <c r="YM17" s="381"/>
      <c r="YN17" s="381"/>
      <c r="YO17" s="381"/>
      <c r="YP17" s="381"/>
      <c r="YQ17" s="381"/>
      <c r="YR17" s="381"/>
      <c r="YS17" s="381"/>
      <c r="YT17" s="381"/>
      <c r="YU17" s="381"/>
      <c r="YV17" s="381"/>
      <c r="YW17" s="381"/>
      <c r="YX17" s="381"/>
      <c r="YY17" s="381"/>
      <c r="YZ17" s="381"/>
      <c r="ZA17" s="381"/>
      <c r="ZB17" s="381"/>
      <c r="ZC17" s="381"/>
      <c r="ZD17" s="381"/>
      <c r="ZE17" s="381"/>
      <c r="ZF17" s="381"/>
      <c r="ZG17" s="381"/>
      <c r="ZH17" s="381"/>
      <c r="ZI17" s="381"/>
      <c r="ZJ17" s="381"/>
      <c r="ZK17" s="381"/>
      <c r="ZL17" s="381"/>
      <c r="ZM17" s="381"/>
      <c r="ZN17" s="381"/>
      <c r="ZO17" s="381"/>
      <c r="ZP17" s="381"/>
      <c r="ZQ17" s="381"/>
      <c r="ZR17" s="381"/>
      <c r="ZS17" s="381"/>
      <c r="ZT17" s="381"/>
      <c r="ZU17" s="381"/>
      <c r="ZV17" s="381"/>
      <c r="ZW17" s="381"/>
      <c r="ZX17" s="381"/>
      <c r="ZY17" s="381"/>
      <c r="ZZ17" s="381"/>
      <c r="AAA17" s="381"/>
      <c r="AAB17" s="381"/>
      <c r="AAC17" s="381"/>
      <c r="AAD17" s="381"/>
      <c r="AAE17" s="381"/>
      <c r="AAF17" s="381"/>
      <c r="AAG17" s="381"/>
      <c r="AAH17" s="381"/>
      <c r="AAI17" s="381"/>
      <c r="AAJ17" s="381"/>
      <c r="AAK17" s="381"/>
      <c r="AAL17" s="381"/>
      <c r="AAM17" s="381"/>
      <c r="AAN17" s="381"/>
      <c r="AAO17" s="381"/>
      <c r="AAP17" s="381"/>
      <c r="AAQ17" s="381"/>
      <c r="AAR17" s="381"/>
      <c r="AAS17" s="381"/>
      <c r="AAT17" s="381"/>
      <c r="AAU17" s="381"/>
      <c r="AAV17" s="381"/>
      <c r="AAW17" s="381"/>
    </row>
    <row r="18" spans="1:725" s="435" customFormat="1" ht="13.5" customHeight="1" x14ac:dyDescent="0.2">
      <c r="A18" s="344"/>
      <c r="B18" s="387"/>
      <c r="C18" s="387"/>
      <c r="D18" s="388"/>
      <c r="E18" s="388"/>
      <c r="F18" s="341"/>
      <c r="G18" s="342"/>
      <c r="H18" s="342"/>
      <c r="J18" s="381"/>
      <c r="K18" s="381"/>
      <c r="L18" s="381"/>
      <c r="M18" s="381"/>
      <c r="N18" s="381"/>
      <c r="O18" s="381"/>
      <c r="P18" s="381"/>
      <c r="Q18" s="381"/>
      <c r="R18" s="381"/>
      <c r="S18" s="381"/>
      <c r="T18" s="381"/>
      <c r="U18" s="381"/>
      <c r="V18" s="381"/>
      <c r="W18" s="381"/>
      <c r="X18" s="381"/>
      <c r="Y18" s="381"/>
      <c r="Z18" s="381"/>
      <c r="AA18" s="381"/>
      <c r="AB18" s="381"/>
      <c r="AC18" s="381"/>
      <c r="AD18" s="381"/>
      <c r="AE18" s="381"/>
      <c r="AF18" s="381"/>
      <c r="AG18" s="381"/>
      <c r="AH18" s="381"/>
      <c r="AI18" s="381"/>
      <c r="AJ18" s="381"/>
      <c r="AK18" s="381"/>
      <c r="AL18" s="381"/>
      <c r="AM18" s="381"/>
      <c r="AN18" s="381"/>
      <c r="AO18" s="381"/>
      <c r="AP18" s="381"/>
      <c r="AQ18" s="381"/>
      <c r="AR18" s="381"/>
      <c r="AS18" s="381"/>
      <c r="AT18" s="381"/>
      <c r="AU18" s="381"/>
      <c r="AV18" s="381"/>
      <c r="AW18" s="381"/>
      <c r="AX18" s="381"/>
      <c r="AY18" s="381"/>
      <c r="AZ18" s="381"/>
      <c r="BA18" s="381"/>
      <c r="BB18" s="381"/>
      <c r="BC18" s="381"/>
      <c r="BD18" s="381"/>
      <c r="BE18" s="381"/>
      <c r="BF18" s="381"/>
      <c r="BG18" s="381"/>
      <c r="BH18" s="381"/>
      <c r="BI18" s="381"/>
      <c r="BJ18" s="381"/>
      <c r="BK18" s="381"/>
      <c r="BL18" s="381"/>
      <c r="BM18" s="381"/>
      <c r="BN18" s="381"/>
      <c r="BO18" s="381"/>
      <c r="BP18" s="381"/>
      <c r="BQ18" s="381"/>
      <c r="BR18" s="381"/>
      <c r="BS18" s="381"/>
      <c r="BT18" s="381"/>
      <c r="BU18" s="381"/>
      <c r="BV18" s="381"/>
      <c r="BW18" s="381"/>
      <c r="BX18" s="381"/>
      <c r="BY18" s="381"/>
      <c r="BZ18" s="381"/>
      <c r="CA18" s="381"/>
      <c r="CB18" s="381"/>
      <c r="CC18" s="381"/>
      <c r="CD18" s="381"/>
      <c r="CE18" s="381"/>
      <c r="CF18" s="381"/>
      <c r="CG18" s="381"/>
      <c r="CH18" s="381"/>
      <c r="CI18" s="381"/>
      <c r="CJ18" s="381"/>
      <c r="CK18" s="381"/>
      <c r="CL18" s="381"/>
      <c r="CM18" s="381"/>
      <c r="CN18" s="381"/>
      <c r="CO18" s="381"/>
      <c r="CP18" s="381"/>
      <c r="CQ18" s="381"/>
      <c r="CR18" s="381"/>
      <c r="CS18" s="381"/>
      <c r="CT18" s="381"/>
      <c r="CU18" s="381"/>
      <c r="CV18" s="381"/>
      <c r="CW18" s="381"/>
      <c r="CX18" s="381"/>
      <c r="CY18" s="381"/>
      <c r="CZ18" s="381"/>
      <c r="DA18" s="381"/>
      <c r="DB18" s="381"/>
      <c r="DC18" s="381"/>
      <c r="DD18" s="381"/>
      <c r="DE18" s="381"/>
      <c r="DF18" s="381"/>
      <c r="DG18" s="381"/>
      <c r="DH18" s="381"/>
      <c r="DI18" s="381"/>
      <c r="DJ18" s="381"/>
      <c r="DK18" s="381"/>
      <c r="DL18" s="381"/>
      <c r="DM18" s="381"/>
      <c r="DN18" s="381"/>
      <c r="DO18" s="381"/>
      <c r="DP18" s="381"/>
      <c r="DQ18" s="381"/>
      <c r="DR18" s="381"/>
      <c r="DS18" s="381"/>
      <c r="DT18" s="381"/>
      <c r="DU18" s="381"/>
      <c r="DV18" s="381"/>
      <c r="DW18" s="381"/>
      <c r="DX18" s="381"/>
      <c r="DY18" s="381"/>
      <c r="DZ18" s="381"/>
      <c r="EA18" s="381"/>
      <c r="EB18" s="381"/>
      <c r="EC18" s="381"/>
      <c r="ED18" s="381"/>
      <c r="EE18" s="381"/>
      <c r="EF18" s="381"/>
      <c r="EG18" s="381"/>
      <c r="EH18" s="381"/>
      <c r="EI18" s="381"/>
      <c r="EJ18" s="381"/>
      <c r="EK18" s="381"/>
      <c r="EL18" s="381"/>
      <c r="EM18" s="381"/>
      <c r="EN18" s="381"/>
      <c r="EO18" s="381"/>
      <c r="EP18" s="381"/>
      <c r="EQ18" s="381"/>
      <c r="ER18" s="381"/>
      <c r="ES18" s="381"/>
      <c r="ET18" s="381"/>
      <c r="EU18" s="381"/>
      <c r="EV18" s="381"/>
      <c r="EW18" s="381"/>
      <c r="EX18" s="381"/>
      <c r="EY18" s="381"/>
      <c r="EZ18" s="381"/>
      <c r="FA18" s="381"/>
      <c r="FB18" s="381"/>
      <c r="FC18" s="381"/>
      <c r="FD18" s="381"/>
      <c r="FE18" s="381"/>
      <c r="FF18" s="381"/>
      <c r="FG18" s="381"/>
      <c r="FH18" s="381"/>
      <c r="FI18" s="381"/>
      <c r="FJ18" s="381"/>
      <c r="FK18" s="381"/>
      <c r="FL18" s="381"/>
      <c r="FM18" s="381"/>
      <c r="FN18" s="381"/>
      <c r="FO18" s="381"/>
      <c r="FP18" s="381"/>
      <c r="FQ18" s="381"/>
      <c r="FR18" s="381"/>
      <c r="FS18" s="381"/>
      <c r="FT18" s="381"/>
      <c r="FU18" s="381"/>
      <c r="FV18" s="381"/>
      <c r="FW18" s="381"/>
      <c r="FX18" s="381"/>
      <c r="FY18" s="381"/>
      <c r="FZ18" s="381"/>
      <c r="GA18" s="381"/>
      <c r="GB18" s="381"/>
      <c r="GC18" s="381"/>
      <c r="GD18" s="381"/>
      <c r="GE18" s="381"/>
      <c r="GF18" s="381"/>
      <c r="GG18" s="381"/>
      <c r="GH18" s="381"/>
      <c r="GI18" s="381"/>
      <c r="GJ18" s="381"/>
      <c r="GK18" s="381"/>
      <c r="GL18" s="381"/>
      <c r="GM18" s="381"/>
      <c r="GN18" s="381"/>
      <c r="GO18" s="381"/>
      <c r="GP18" s="381"/>
      <c r="GQ18" s="381"/>
      <c r="GR18" s="381"/>
      <c r="GS18" s="381"/>
      <c r="GT18" s="381"/>
      <c r="GU18" s="381"/>
      <c r="GV18" s="381"/>
      <c r="GW18" s="381"/>
      <c r="GX18" s="381"/>
      <c r="GY18" s="381"/>
      <c r="GZ18" s="381"/>
      <c r="HA18" s="381"/>
      <c r="HB18" s="381"/>
      <c r="HC18" s="381"/>
      <c r="HD18" s="381"/>
      <c r="HE18" s="381"/>
      <c r="HF18" s="381"/>
      <c r="HG18" s="381"/>
      <c r="HH18" s="381"/>
      <c r="HI18" s="381"/>
      <c r="HJ18" s="381"/>
      <c r="HK18" s="381"/>
      <c r="HL18" s="381"/>
      <c r="HM18" s="381"/>
      <c r="HN18" s="381"/>
      <c r="HO18" s="381"/>
      <c r="HP18" s="381"/>
      <c r="HQ18" s="381"/>
      <c r="HR18" s="381"/>
      <c r="HS18" s="381"/>
      <c r="HT18" s="381"/>
      <c r="HU18" s="381"/>
      <c r="HV18" s="381"/>
      <c r="HW18" s="381"/>
      <c r="HX18" s="381"/>
      <c r="HY18" s="381"/>
      <c r="HZ18" s="381"/>
      <c r="IA18" s="381"/>
      <c r="IB18" s="381"/>
      <c r="IC18" s="381"/>
      <c r="ID18" s="381"/>
      <c r="IE18" s="381"/>
      <c r="IF18" s="381"/>
      <c r="IG18" s="381"/>
      <c r="IH18" s="381"/>
      <c r="II18" s="381"/>
      <c r="IJ18" s="381"/>
      <c r="IK18" s="381"/>
      <c r="IL18" s="381"/>
      <c r="IM18" s="381"/>
      <c r="IN18" s="381"/>
      <c r="IO18" s="381"/>
      <c r="IP18" s="381"/>
      <c r="IQ18" s="381"/>
      <c r="IR18" s="381"/>
      <c r="IS18" s="381"/>
      <c r="IT18" s="381"/>
      <c r="IU18" s="381"/>
      <c r="IV18" s="381"/>
      <c r="IW18" s="381"/>
      <c r="IX18" s="381"/>
      <c r="IY18" s="381"/>
      <c r="IZ18" s="381"/>
      <c r="JA18" s="381"/>
      <c r="JB18" s="381"/>
      <c r="JC18" s="381"/>
      <c r="JD18" s="381"/>
      <c r="JE18" s="381"/>
      <c r="JF18" s="381"/>
      <c r="JG18" s="381"/>
      <c r="JH18" s="381"/>
      <c r="JI18" s="381"/>
      <c r="JJ18" s="381"/>
      <c r="JK18" s="381"/>
      <c r="JL18" s="381"/>
      <c r="JM18" s="381"/>
      <c r="JN18" s="381"/>
      <c r="JO18" s="381"/>
      <c r="JP18" s="381"/>
      <c r="JQ18" s="381"/>
      <c r="JR18" s="381"/>
      <c r="JS18" s="381"/>
      <c r="JT18" s="381"/>
      <c r="JU18" s="381"/>
      <c r="JV18" s="381"/>
      <c r="JW18" s="381"/>
      <c r="JX18" s="381"/>
      <c r="JY18" s="381"/>
      <c r="JZ18" s="381"/>
      <c r="KA18" s="381"/>
      <c r="KB18" s="381"/>
      <c r="KC18" s="381"/>
      <c r="KD18" s="381"/>
      <c r="KE18" s="381"/>
      <c r="KF18" s="381"/>
      <c r="KG18" s="381"/>
      <c r="KH18" s="381"/>
      <c r="KI18" s="381"/>
      <c r="KJ18" s="381"/>
      <c r="KK18" s="381"/>
      <c r="KL18" s="381"/>
      <c r="KM18" s="381"/>
      <c r="KN18" s="381"/>
      <c r="KO18" s="381"/>
      <c r="KP18" s="381"/>
      <c r="KQ18" s="381"/>
      <c r="KR18" s="381"/>
      <c r="KS18" s="381"/>
      <c r="KT18" s="381"/>
      <c r="KU18" s="381"/>
      <c r="KV18" s="381"/>
      <c r="KW18" s="381"/>
      <c r="KX18" s="381"/>
      <c r="KY18" s="381"/>
      <c r="KZ18" s="381"/>
      <c r="LA18" s="381"/>
      <c r="LB18" s="381"/>
      <c r="LC18" s="381"/>
      <c r="LD18" s="381"/>
      <c r="LE18" s="381"/>
      <c r="LF18" s="381"/>
      <c r="LG18" s="381"/>
      <c r="LH18" s="381"/>
      <c r="LI18" s="381"/>
      <c r="LJ18" s="381"/>
      <c r="LK18" s="381"/>
      <c r="LL18" s="381"/>
      <c r="LM18" s="381"/>
      <c r="LN18" s="381"/>
      <c r="LO18" s="381"/>
      <c r="LP18" s="381"/>
      <c r="LQ18" s="381"/>
      <c r="LR18" s="381"/>
      <c r="LS18" s="381"/>
      <c r="LT18" s="381"/>
      <c r="LU18" s="381"/>
      <c r="LV18" s="381"/>
      <c r="LW18" s="381"/>
      <c r="LX18" s="381"/>
      <c r="LY18" s="381"/>
      <c r="LZ18" s="381"/>
      <c r="MA18" s="381"/>
      <c r="MB18" s="381"/>
      <c r="MC18" s="381"/>
      <c r="MD18" s="381"/>
      <c r="ME18" s="381"/>
      <c r="MF18" s="381"/>
      <c r="MG18" s="381"/>
      <c r="MH18" s="381"/>
      <c r="MI18" s="381"/>
      <c r="MJ18" s="381"/>
      <c r="MK18" s="381"/>
      <c r="ML18" s="381"/>
      <c r="MM18" s="381"/>
      <c r="MN18" s="381"/>
      <c r="MO18" s="381"/>
      <c r="MP18" s="381"/>
      <c r="MQ18" s="381"/>
      <c r="MR18" s="381"/>
      <c r="MS18" s="381"/>
      <c r="MT18" s="381"/>
      <c r="MU18" s="381"/>
      <c r="MV18" s="381"/>
      <c r="MW18" s="381"/>
      <c r="MX18" s="381"/>
      <c r="MY18" s="381"/>
      <c r="MZ18" s="381"/>
      <c r="NA18" s="381"/>
      <c r="NB18" s="381"/>
      <c r="NC18" s="381"/>
      <c r="ND18" s="381"/>
      <c r="NE18" s="381"/>
      <c r="NF18" s="381"/>
      <c r="NG18" s="381"/>
      <c r="NH18" s="381"/>
      <c r="NI18" s="381"/>
      <c r="NJ18" s="381"/>
      <c r="NK18" s="381"/>
      <c r="NL18" s="381"/>
      <c r="NM18" s="381"/>
      <c r="NN18" s="381"/>
      <c r="NO18" s="381"/>
      <c r="NP18" s="381"/>
      <c r="NQ18" s="381"/>
      <c r="NR18" s="381"/>
      <c r="NS18" s="381"/>
      <c r="NT18" s="381"/>
      <c r="NU18" s="381"/>
      <c r="NV18" s="381"/>
      <c r="NW18" s="381"/>
      <c r="NX18" s="381"/>
      <c r="NY18" s="381"/>
      <c r="NZ18" s="381"/>
      <c r="OA18" s="381"/>
      <c r="OB18" s="381"/>
      <c r="OC18" s="381"/>
      <c r="OD18" s="381"/>
      <c r="OE18" s="381"/>
      <c r="OF18" s="381"/>
      <c r="OG18" s="381"/>
      <c r="OH18" s="381"/>
      <c r="OI18" s="381"/>
      <c r="OJ18" s="381"/>
      <c r="OK18" s="381"/>
      <c r="OL18" s="381"/>
      <c r="OM18" s="381"/>
      <c r="ON18" s="381"/>
      <c r="OO18" s="381"/>
      <c r="OP18" s="381"/>
      <c r="OQ18" s="381"/>
      <c r="OR18" s="381"/>
      <c r="OS18" s="381"/>
      <c r="OT18" s="381"/>
      <c r="OU18" s="381"/>
      <c r="OV18" s="381"/>
      <c r="OW18" s="381"/>
      <c r="OX18" s="381"/>
      <c r="OY18" s="381"/>
      <c r="OZ18" s="381"/>
      <c r="PA18" s="381"/>
      <c r="PB18" s="381"/>
      <c r="PC18" s="381"/>
      <c r="PD18" s="381"/>
      <c r="PE18" s="381"/>
      <c r="PF18" s="381"/>
      <c r="PG18" s="381"/>
      <c r="PH18" s="381"/>
      <c r="PI18" s="381"/>
      <c r="PJ18" s="381"/>
      <c r="PK18" s="381"/>
      <c r="PL18" s="381"/>
      <c r="PM18" s="381"/>
      <c r="PN18" s="381"/>
      <c r="PO18" s="381"/>
      <c r="PP18" s="381"/>
      <c r="PQ18" s="381"/>
      <c r="PR18" s="381"/>
      <c r="PS18" s="381"/>
      <c r="PT18" s="381"/>
      <c r="PU18" s="381"/>
      <c r="PV18" s="381"/>
      <c r="PW18" s="381"/>
      <c r="PX18" s="381"/>
      <c r="PY18" s="381"/>
      <c r="PZ18" s="381"/>
      <c r="QA18" s="381"/>
      <c r="QB18" s="381"/>
      <c r="QC18" s="381"/>
      <c r="QD18" s="381"/>
      <c r="QE18" s="381"/>
      <c r="QF18" s="381"/>
      <c r="QG18" s="381"/>
      <c r="QH18" s="381"/>
      <c r="QI18" s="381"/>
      <c r="QJ18" s="381"/>
      <c r="QK18" s="381"/>
      <c r="QL18" s="381"/>
      <c r="QM18" s="381"/>
      <c r="QN18" s="381"/>
      <c r="QO18" s="381"/>
      <c r="QP18" s="381"/>
      <c r="QQ18" s="381"/>
      <c r="QR18" s="381"/>
      <c r="QS18" s="381"/>
      <c r="QT18" s="381"/>
      <c r="QU18" s="381"/>
      <c r="QV18" s="381"/>
      <c r="QW18" s="381"/>
      <c r="QX18" s="381"/>
      <c r="QY18" s="381"/>
      <c r="QZ18" s="381"/>
      <c r="RA18" s="381"/>
      <c r="RB18" s="381"/>
      <c r="RC18" s="381"/>
      <c r="RD18" s="381"/>
      <c r="RE18" s="381"/>
      <c r="RF18" s="381"/>
      <c r="RG18" s="381"/>
      <c r="RH18" s="381"/>
      <c r="RI18" s="381"/>
      <c r="RJ18" s="381"/>
      <c r="RK18" s="381"/>
      <c r="RL18" s="381"/>
      <c r="RM18" s="381"/>
      <c r="RN18" s="381"/>
      <c r="RO18" s="381"/>
      <c r="RP18" s="381"/>
      <c r="RQ18" s="381"/>
      <c r="RR18" s="381"/>
      <c r="RS18" s="381"/>
      <c r="RT18" s="381"/>
      <c r="RU18" s="381"/>
      <c r="RV18" s="381"/>
      <c r="RW18" s="381"/>
      <c r="RX18" s="381"/>
      <c r="RY18" s="381"/>
      <c r="RZ18" s="381"/>
      <c r="SA18" s="381"/>
      <c r="SB18" s="381"/>
      <c r="SC18" s="381"/>
      <c r="SD18" s="381"/>
      <c r="SE18" s="381"/>
      <c r="SF18" s="381"/>
      <c r="SG18" s="381"/>
      <c r="SH18" s="381"/>
      <c r="SI18" s="381"/>
      <c r="SJ18" s="381"/>
      <c r="SK18" s="381"/>
      <c r="SL18" s="381"/>
      <c r="SM18" s="381"/>
      <c r="SN18" s="381"/>
      <c r="SO18" s="381"/>
      <c r="SP18" s="381"/>
      <c r="SQ18" s="381"/>
      <c r="SR18" s="381"/>
      <c r="SS18" s="381"/>
      <c r="ST18" s="381"/>
      <c r="SU18" s="381"/>
      <c r="SV18" s="381"/>
      <c r="SW18" s="381"/>
      <c r="SX18" s="381"/>
      <c r="SY18" s="381"/>
      <c r="SZ18" s="381"/>
      <c r="TA18" s="381"/>
      <c r="TB18" s="381"/>
      <c r="TC18" s="381"/>
      <c r="TD18" s="381"/>
      <c r="TE18" s="381"/>
      <c r="TF18" s="381"/>
      <c r="TG18" s="381"/>
      <c r="TH18" s="381"/>
      <c r="TI18" s="381"/>
      <c r="TJ18" s="381"/>
      <c r="TK18" s="381"/>
      <c r="TL18" s="381"/>
      <c r="TM18" s="381"/>
      <c r="TN18" s="381"/>
      <c r="TO18" s="381"/>
      <c r="TP18" s="381"/>
      <c r="TQ18" s="381"/>
      <c r="TR18" s="381"/>
      <c r="TS18" s="381"/>
      <c r="TT18" s="381"/>
      <c r="TU18" s="381"/>
      <c r="TV18" s="381"/>
      <c r="TW18" s="381"/>
      <c r="TX18" s="381"/>
      <c r="TY18" s="381"/>
      <c r="TZ18" s="381"/>
      <c r="UA18" s="381"/>
      <c r="UB18" s="381"/>
      <c r="UC18" s="381"/>
      <c r="UD18" s="381"/>
      <c r="UE18" s="381"/>
      <c r="UF18" s="381"/>
      <c r="UG18" s="381"/>
      <c r="UH18" s="381"/>
      <c r="UI18" s="381"/>
      <c r="UJ18" s="381"/>
      <c r="UK18" s="381"/>
      <c r="UL18" s="381"/>
      <c r="UM18" s="381"/>
      <c r="UN18" s="381"/>
      <c r="UO18" s="381"/>
      <c r="UP18" s="381"/>
      <c r="UQ18" s="381"/>
      <c r="UR18" s="381"/>
      <c r="US18" s="381"/>
      <c r="UT18" s="381"/>
      <c r="UU18" s="381"/>
      <c r="UV18" s="381"/>
      <c r="UW18" s="381"/>
      <c r="UX18" s="381"/>
      <c r="UY18" s="381"/>
      <c r="UZ18" s="381"/>
      <c r="VA18" s="381"/>
      <c r="VB18" s="381"/>
      <c r="VC18" s="381"/>
      <c r="VD18" s="381"/>
      <c r="VE18" s="381"/>
      <c r="VF18" s="381"/>
      <c r="VG18" s="381"/>
      <c r="VH18" s="381"/>
      <c r="VI18" s="381"/>
      <c r="VJ18" s="381"/>
      <c r="VK18" s="381"/>
      <c r="VL18" s="381"/>
      <c r="VM18" s="381"/>
      <c r="VN18" s="381"/>
      <c r="VO18" s="381"/>
      <c r="VP18" s="381"/>
      <c r="VQ18" s="381"/>
      <c r="VR18" s="381"/>
      <c r="VS18" s="381"/>
      <c r="VT18" s="381"/>
      <c r="VU18" s="381"/>
      <c r="VV18" s="381"/>
      <c r="VW18" s="381"/>
      <c r="VX18" s="381"/>
      <c r="VY18" s="381"/>
      <c r="VZ18" s="381"/>
      <c r="WA18" s="381"/>
      <c r="WB18" s="381"/>
      <c r="WC18" s="381"/>
      <c r="WD18" s="381"/>
      <c r="WE18" s="381"/>
      <c r="WF18" s="381"/>
      <c r="WG18" s="381"/>
      <c r="WH18" s="381"/>
      <c r="WI18" s="381"/>
      <c r="WJ18" s="381"/>
      <c r="WK18" s="381"/>
      <c r="WL18" s="381"/>
      <c r="WM18" s="381"/>
      <c r="WN18" s="381"/>
      <c r="WO18" s="381"/>
      <c r="WP18" s="381"/>
      <c r="WQ18" s="381"/>
      <c r="WR18" s="381"/>
      <c r="WS18" s="381"/>
      <c r="WT18" s="381"/>
      <c r="WU18" s="381"/>
      <c r="WV18" s="381"/>
      <c r="WW18" s="381"/>
      <c r="WX18" s="381"/>
      <c r="WY18" s="381"/>
      <c r="WZ18" s="381"/>
      <c r="XA18" s="381"/>
      <c r="XB18" s="381"/>
      <c r="XC18" s="381"/>
      <c r="XD18" s="381"/>
      <c r="XE18" s="381"/>
      <c r="XF18" s="381"/>
      <c r="XG18" s="381"/>
      <c r="XH18" s="381"/>
      <c r="XI18" s="381"/>
      <c r="XJ18" s="381"/>
      <c r="XK18" s="381"/>
      <c r="XL18" s="381"/>
      <c r="XM18" s="381"/>
      <c r="XN18" s="381"/>
      <c r="XO18" s="381"/>
      <c r="XP18" s="381"/>
      <c r="XQ18" s="381"/>
      <c r="XR18" s="381"/>
      <c r="XS18" s="381"/>
      <c r="XT18" s="381"/>
      <c r="XU18" s="381"/>
      <c r="XV18" s="381"/>
      <c r="XW18" s="381"/>
      <c r="XX18" s="381"/>
      <c r="XY18" s="381"/>
      <c r="XZ18" s="381"/>
      <c r="YA18" s="381"/>
      <c r="YB18" s="381"/>
      <c r="YC18" s="381"/>
      <c r="YD18" s="381"/>
      <c r="YE18" s="381"/>
      <c r="YF18" s="381"/>
      <c r="YG18" s="381"/>
      <c r="YH18" s="381"/>
      <c r="YI18" s="381"/>
      <c r="YJ18" s="381"/>
      <c r="YK18" s="381"/>
      <c r="YL18" s="381"/>
      <c r="YM18" s="381"/>
      <c r="YN18" s="381"/>
      <c r="YO18" s="381"/>
      <c r="YP18" s="381"/>
      <c r="YQ18" s="381"/>
      <c r="YR18" s="381"/>
      <c r="YS18" s="381"/>
      <c r="YT18" s="381"/>
      <c r="YU18" s="381"/>
      <c r="YV18" s="381"/>
      <c r="YW18" s="381"/>
      <c r="YX18" s="381"/>
      <c r="YY18" s="381"/>
      <c r="YZ18" s="381"/>
      <c r="ZA18" s="381"/>
      <c r="ZB18" s="381"/>
      <c r="ZC18" s="381"/>
      <c r="ZD18" s="381"/>
      <c r="ZE18" s="381"/>
      <c r="ZF18" s="381"/>
      <c r="ZG18" s="381"/>
      <c r="ZH18" s="381"/>
      <c r="ZI18" s="381"/>
      <c r="ZJ18" s="381"/>
      <c r="ZK18" s="381"/>
      <c r="ZL18" s="381"/>
      <c r="ZM18" s="381"/>
      <c r="ZN18" s="381"/>
      <c r="ZO18" s="381"/>
      <c r="ZP18" s="381"/>
      <c r="ZQ18" s="381"/>
      <c r="ZR18" s="381"/>
      <c r="ZS18" s="381"/>
      <c r="ZT18" s="381"/>
      <c r="ZU18" s="381"/>
      <c r="ZV18" s="381"/>
      <c r="ZW18" s="381"/>
      <c r="ZX18" s="381"/>
      <c r="ZY18" s="381"/>
      <c r="ZZ18" s="381"/>
      <c r="AAA18" s="381"/>
      <c r="AAB18" s="381"/>
      <c r="AAC18" s="381"/>
      <c r="AAD18" s="381"/>
      <c r="AAE18" s="381"/>
      <c r="AAF18" s="381"/>
      <c r="AAG18" s="381"/>
      <c r="AAH18" s="381"/>
      <c r="AAI18" s="381"/>
      <c r="AAJ18" s="381"/>
      <c r="AAK18" s="381"/>
      <c r="AAL18" s="381"/>
      <c r="AAM18" s="381"/>
      <c r="AAN18" s="381"/>
      <c r="AAO18" s="381"/>
      <c r="AAP18" s="381"/>
      <c r="AAQ18" s="381"/>
      <c r="AAR18" s="381"/>
      <c r="AAS18" s="381"/>
      <c r="AAT18" s="381"/>
      <c r="AAU18" s="381"/>
      <c r="AAV18" s="381"/>
      <c r="AAW18" s="381"/>
    </row>
    <row r="19" spans="1:725" s="435" customFormat="1" ht="13.5" customHeight="1" x14ac:dyDescent="0.2">
      <c r="A19" s="641"/>
      <c r="B19" s="648" t="s">
        <v>523</v>
      </c>
      <c r="C19" s="643"/>
      <c r="D19" s="642" t="str">
        <f>CONCATENATE(B17," ",C17)</f>
        <v>4 Ostatní</v>
      </c>
      <c r="E19" s="644"/>
      <c r="F19" s="645"/>
      <c r="G19" s="646"/>
      <c r="H19" s="647">
        <f>'12-2'!H120</f>
        <v>0</v>
      </c>
      <c r="J19" s="381"/>
      <c r="K19" s="381"/>
      <c r="L19" s="381"/>
      <c r="M19" s="381"/>
      <c r="N19" s="381"/>
      <c r="O19" s="381"/>
      <c r="P19" s="381"/>
      <c r="Q19" s="381"/>
      <c r="R19" s="381"/>
      <c r="S19" s="381"/>
      <c r="T19" s="381"/>
      <c r="U19" s="381"/>
      <c r="V19" s="381"/>
      <c r="W19" s="381"/>
      <c r="X19" s="381"/>
      <c r="Y19" s="381"/>
      <c r="Z19" s="381"/>
      <c r="AA19" s="381"/>
      <c r="AB19" s="381"/>
      <c r="AC19" s="381"/>
      <c r="AD19" s="381"/>
      <c r="AE19" s="381"/>
      <c r="AF19" s="381"/>
      <c r="AG19" s="381"/>
      <c r="AH19" s="381"/>
      <c r="AI19" s="381"/>
      <c r="AJ19" s="381"/>
      <c r="AK19" s="381"/>
      <c r="AL19" s="381"/>
      <c r="AM19" s="381"/>
      <c r="AN19" s="381"/>
      <c r="AO19" s="381"/>
      <c r="AP19" s="381"/>
      <c r="AQ19" s="381"/>
      <c r="AR19" s="381"/>
      <c r="AS19" s="381"/>
      <c r="AT19" s="381"/>
      <c r="AU19" s="381"/>
      <c r="AV19" s="381"/>
      <c r="AW19" s="381"/>
      <c r="AX19" s="381"/>
      <c r="AY19" s="381"/>
      <c r="AZ19" s="381"/>
      <c r="BA19" s="381"/>
      <c r="BB19" s="381"/>
      <c r="BC19" s="381"/>
      <c r="BD19" s="381"/>
      <c r="BE19" s="381"/>
      <c r="BF19" s="381"/>
      <c r="BG19" s="381"/>
      <c r="BH19" s="381"/>
      <c r="BI19" s="381"/>
      <c r="BJ19" s="381"/>
      <c r="BK19" s="381"/>
      <c r="BL19" s="381"/>
      <c r="BM19" s="381"/>
      <c r="BN19" s="381"/>
      <c r="BO19" s="381"/>
      <c r="BP19" s="381"/>
      <c r="BQ19" s="381"/>
      <c r="BR19" s="381"/>
      <c r="BS19" s="381"/>
      <c r="BT19" s="381"/>
      <c r="BU19" s="381"/>
      <c r="BV19" s="381"/>
      <c r="BW19" s="381"/>
      <c r="BX19" s="381"/>
      <c r="BY19" s="381"/>
      <c r="BZ19" s="381"/>
      <c r="CA19" s="381"/>
      <c r="CB19" s="381"/>
      <c r="CC19" s="381"/>
      <c r="CD19" s="381"/>
      <c r="CE19" s="381"/>
      <c r="CF19" s="381"/>
      <c r="CG19" s="381"/>
      <c r="CH19" s="381"/>
      <c r="CI19" s="381"/>
      <c r="CJ19" s="381"/>
      <c r="CK19" s="381"/>
      <c r="CL19" s="381"/>
      <c r="CM19" s="381"/>
      <c r="CN19" s="381"/>
      <c r="CO19" s="381"/>
      <c r="CP19" s="381"/>
      <c r="CQ19" s="381"/>
      <c r="CR19" s="381"/>
      <c r="CS19" s="381"/>
      <c r="CT19" s="381"/>
      <c r="CU19" s="381"/>
      <c r="CV19" s="381"/>
      <c r="CW19" s="381"/>
      <c r="CX19" s="381"/>
      <c r="CY19" s="381"/>
      <c r="CZ19" s="381"/>
      <c r="DA19" s="381"/>
      <c r="DB19" s="381"/>
      <c r="DC19" s="381"/>
      <c r="DD19" s="381"/>
      <c r="DE19" s="381"/>
      <c r="DF19" s="381"/>
      <c r="DG19" s="381"/>
      <c r="DH19" s="381"/>
      <c r="DI19" s="381"/>
      <c r="DJ19" s="381"/>
      <c r="DK19" s="381"/>
      <c r="DL19" s="381"/>
      <c r="DM19" s="381"/>
      <c r="DN19" s="381"/>
      <c r="DO19" s="381"/>
      <c r="DP19" s="381"/>
      <c r="DQ19" s="381"/>
      <c r="DR19" s="381"/>
      <c r="DS19" s="381"/>
      <c r="DT19" s="381"/>
      <c r="DU19" s="381"/>
      <c r="DV19" s="381"/>
      <c r="DW19" s="381"/>
      <c r="DX19" s="381"/>
      <c r="DY19" s="381"/>
      <c r="DZ19" s="381"/>
      <c r="EA19" s="381"/>
      <c r="EB19" s="381"/>
      <c r="EC19" s="381"/>
      <c r="ED19" s="381"/>
      <c r="EE19" s="381"/>
      <c r="EF19" s="381"/>
      <c r="EG19" s="381"/>
      <c r="EH19" s="381"/>
      <c r="EI19" s="381"/>
      <c r="EJ19" s="381"/>
      <c r="EK19" s="381"/>
      <c r="EL19" s="381"/>
      <c r="EM19" s="381"/>
      <c r="EN19" s="381"/>
      <c r="EO19" s="381"/>
      <c r="EP19" s="381"/>
      <c r="EQ19" s="381"/>
      <c r="ER19" s="381"/>
      <c r="ES19" s="381"/>
      <c r="ET19" s="381"/>
      <c r="EU19" s="381"/>
      <c r="EV19" s="381"/>
      <c r="EW19" s="381"/>
      <c r="EX19" s="381"/>
      <c r="EY19" s="381"/>
      <c r="EZ19" s="381"/>
      <c r="FA19" s="381"/>
      <c r="FB19" s="381"/>
      <c r="FC19" s="381"/>
      <c r="FD19" s="381"/>
      <c r="FE19" s="381"/>
      <c r="FF19" s="381"/>
      <c r="FG19" s="381"/>
      <c r="FH19" s="381"/>
      <c r="FI19" s="381"/>
      <c r="FJ19" s="381"/>
      <c r="FK19" s="381"/>
      <c r="FL19" s="381"/>
      <c r="FM19" s="381"/>
      <c r="FN19" s="381"/>
      <c r="FO19" s="381"/>
      <c r="FP19" s="381"/>
      <c r="FQ19" s="381"/>
      <c r="FR19" s="381"/>
      <c r="FS19" s="381"/>
      <c r="FT19" s="381"/>
      <c r="FU19" s="381"/>
      <c r="FV19" s="381"/>
      <c r="FW19" s="381"/>
      <c r="FX19" s="381"/>
      <c r="FY19" s="381"/>
      <c r="FZ19" s="381"/>
      <c r="GA19" s="381"/>
      <c r="GB19" s="381"/>
      <c r="GC19" s="381"/>
      <c r="GD19" s="381"/>
      <c r="GE19" s="381"/>
      <c r="GF19" s="381"/>
      <c r="GG19" s="381"/>
      <c r="GH19" s="381"/>
      <c r="GI19" s="381"/>
      <c r="GJ19" s="381"/>
      <c r="GK19" s="381"/>
      <c r="GL19" s="381"/>
      <c r="GM19" s="381"/>
      <c r="GN19" s="381"/>
      <c r="GO19" s="381"/>
      <c r="GP19" s="381"/>
      <c r="GQ19" s="381"/>
      <c r="GR19" s="381"/>
      <c r="GS19" s="381"/>
      <c r="GT19" s="381"/>
      <c r="GU19" s="381"/>
      <c r="GV19" s="381"/>
      <c r="GW19" s="381"/>
      <c r="GX19" s="381"/>
      <c r="GY19" s="381"/>
      <c r="GZ19" s="381"/>
      <c r="HA19" s="381"/>
      <c r="HB19" s="381"/>
      <c r="HC19" s="381"/>
      <c r="HD19" s="381"/>
      <c r="HE19" s="381"/>
      <c r="HF19" s="381"/>
      <c r="HG19" s="381"/>
      <c r="HH19" s="381"/>
      <c r="HI19" s="381"/>
      <c r="HJ19" s="381"/>
      <c r="HK19" s="381"/>
      <c r="HL19" s="381"/>
      <c r="HM19" s="381"/>
      <c r="HN19" s="381"/>
      <c r="HO19" s="381"/>
      <c r="HP19" s="381"/>
      <c r="HQ19" s="381"/>
      <c r="HR19" s="381"/>
      <c r="HS19" s="381"/>
      <c r="HT19" s="381"/>
      <c r="HU19" s="381"/>
      <c r="HV19" s="381"/>
      <c r="HW19" s="381"/>
      <c r="HX19" s="381"/>
      <c r="HY19" s="381"/>
      <c r="HZ19" s="381"/>
      <c r="IA19" s="381"/>
      <c r="IB19" s="381"/>
      <c r="IC19" s="381"/>
      <c r="ID19" s="381"/>
      <c r="IE19" s="381"/>
      <c r="IF19" s="381"/>
      <c r="IG19" s="381"/>
      <c r="IH19" s="381"/>
      <c r="II19" s="381"/>
      <c r="IJ19" s="381"/>
      <c r="IK19" s="381"/>
      <c r="IL19" s="381"/>
      <c r="IM19" s="381"/>
      <c r="IN19" s="381"/>
      <c r="IO19" s="381"/>
      <c r="IP19" s="381"/>
      <c r="IQ19" s="381"/>
      <c r="IR19" s="381"/>
      <c r="IS19" s="381"/>
      <c r="IT19" s="381"/>
      <c r="IU19" s="381"/>
      <c r="IV19" s="381"/>
      <c r="IW19" s="381"/>
      <c r="IX19" s="381"/>
      <c r="IY19" s="381"/>
      <c r="IZ19" s="381"/>
      <c r="JA19" s="381"/>
      <c r="JB19" s="381"/>
      <c r="JC19" s="381"/>
      <c r="JD19" s="381"/>
      <c r="JE19" s="381"/>
      <c r="JF19" s="381"/>
      <c r="JG19" s="381"/>
      <c r="JH19" s="381"/>
      <c r="JI19" s="381"/>
      <c r="JJ19" s="381"/>
      <c r="JK19" s="381"/>
      <c r="JL19" s="381"/>
      <c r="JM19" s="381"/>
      <c r="JN19" s="381"/>
      <c r="JO19" s="381"/>
      <c r="JP19" s="381"/>
      <c r="JQ19" s="381"/>
      <c r="JR19" s="381"/>
      <c r="JS19" s="381"/>
      <c r="JT19" s="381"/>
      <c r="JU19" s="381"/>
      <c r="JV19" s="381"/>
      <c r="JW19" s="381"/>
      <c r="JX19" s="381"/>
      <c r="JY19" s="381"/>
      <c r="JZ19" s="381"/>
      <c r="KA19" s="381"/>
      <c r="KB19" s="381"/>
      <c r="KC19" s="381"/>
      <c r="KD19" s="381"/>
      <c r="KE19" s="381"/>
      <c r="KF19" s="381"/>
      <c r="KG19" s="381"/>
      <c r="KH19" s="381"/>
      <c r="KI19" s="381"/>
      <c r="KJ19" s="381"/>
      <c r="KK19" s="381"/>
      <c r="KL19" s="381"/>
      <c r="KM19" s="381"/>
      <c r="KN19" s="381"/>
      <c r="KO19" s="381"/>
      <c r="KP19" s="381"/>
      <c r="KQ19" s="381"/>
      <c r="KR19" s="381"/>
      <c r="KS19" s="381"/>
      <c r="KT19" s="381"/>
      <c r="KU19" s="381"/>
      <c r="KV19" s="381"/>
      <c r="KW19" s="381"/>
      <c r="KX19" s="381"/>
      <c r="KY19" s="381"/>
      <c r="KZ19" s="381"/>
      <c r="LA19" s="381"/>
      <c r="LB19" s="381"/>
      <c r="LC19" s="381"/>
      <c r="LD19" s="381"/>
      <c r="LE19" s="381"/>
      <c r="LF19" s="381"/>
      <c r="LG19" s="381"/>
      <c r="LH19" s="381"/>
      <c r="LI19" s="381"/>
      <c r="LJ19" s="381"/>
      <c r="LK19" s="381"/>
      <c r="LL19" s="381"/>
      <c r="LM19" s="381"/>
      <c r="LN19" s="381"/>
      <c r="LO19" s="381"/>
      <c r="LP19" s="381"/>
      <c r="LQ19" s="381"/>
      <c r="LR19" s="381"/>
      <c r="LS19" s="381"/>
      <c r="LT19" s="381"/>
      <c r="LU19" s="381"/>
      <c r="LV19" s="381"/>
      <c r="LW19" s="381"/>
      <c r="LX19" s="381"/>
      <c r="LY19" s="381"/>
      <c r="LZ19" s="381"/>
      <c r="MA19" s="381"/>
      <c r="MB19" s="381"/>
      <c r="MC19" s="381"/>
      <c r="MD19" s="381"/>
      <c r="ME19" s="381"/>
      <c r="MF19" s="381"/>
      <c r="MG19" s="381"/>
      <c r="MH19" s="381"/>
      <c r="MI19" s="381"/>
      <c r="MJ19" s="381"/>
      <c r="MK19" s="381"/>
      <c r="ML19" s="381"/>
      <c r="MM19" s="381"/>
      <c r="MN19" s="381"/>
      <c r="MO19" s="381"/>
      <c r="MP19" s="381"/>
      <c r="MQ19" s="381"/>
      <c r="MR19" s="381"/>
      <c r="MS19" s="381"/>
      <c r="MT19" s="381"/>
      <c r="MU19" s="381"/>
      <c r="MV19" s="381"/>
      <c r="MW19" s="381"/>
      <c r="MX19" s="381"/>
      <c r="MY19" s="381"/>
      <c r="MZ19" s="381"/>
      <c r="NA19" s="381"/>
      <c r="NB19" s="381"/>
      <c r="NC19" s="381"/>
      <c r="ND19" s="381"/>
      <c r="NE19" s="381"/>
      <c r="NF19" s="381"/>
      <c r="NG19" s="381"/>
      <c r="NH19" s="381"/>
      <c r="NI19" s="381"/>
      <c r="NJ19" s="381"/>
      <c r="NK19" s="381"/>
      <c r="NL19" s="381"/>
      <c r="NM19" s="381"/>
      <c r="NN19" s="381"/>
      <c r="NO19" s="381"/>
      <c r="NP19" s="381"/>
      <c r="NQ19" s="381"/>
      <c r="NR19" s="381"/>
      <c r="NS19" s="381"/>
      <c r="NT19" s="381"/>
      <c r="NU19" s="381"/>
      <c r="NV19" s="381"/>
      <c r="NW19" s="381"/>
      <c r="NX19" s="381"/>
      <c r="NY19" s="381"/>
      <c r="NZ19" s="381"/>
      <c r="OA19" s="381"/>
      <c r="OB19" s="381"/>
      <c r="OC19" s="381"/>
      <c r="OD19" s="381"/>
      <c r="OE19" s="381"/>
      <c r="OF19" s="381"/>
      <c r="OG19" s="381"/>
      <c r="OH19" s="381"/>
      <c r="OI19" s="381"/>
      <c r="OJ19" s="381"/>
      <c r="OK19" s="381"/>
      <c r="OL19" s="381"/>
      <c r="OM19" s="381"/>
      <c r="ON19" s="381"/>
      <c r="OO19" s="381"/>
      <c r="OP19" s="381"/>
      <c r="OQ19" s="381"/>
      <c r="OR19" s="381"/>
      <c r="OS19" s="381"/>
      <c r="OT19" s="381"/>
      <c r="OU19" s="381"/>
      <c r="OV19" s="381"/>
      <c r="OW19" s="381"/>
      <c r="OX19" s="381"/>
      <c r="OY19" s="381"/>
      <c r="OZ19" s="381"/>
      <c r="PA19" s="381"/>
      <c r="PB19" s="381"/>
      <c r="PC19" s="381"/>
      <c r="PD19" s="381"/>
      <c r="PE19" s="381"/>
      <c r="PF19" s="381"/>
      <c r="PG19" s="381"/>
      <c r="PH19" s="381"/>
      <c r="PI19" s="381"/>
      <c r="PJ19" s="381"/>
      <c r="PK19" s="381"/>
      <c r="PL19" s="381"/>
      <c r="PM19" s="381"/>
      <c r="PN19" s="381"/>
      <c r="PO19" s="381"/>
      <c r="PP19" s="381"/>
      <c r="PQ19" s="381"/>
      <c r="PR19" s="381"/>
      <c r="PS19" s="381"/>
      <c r="PT19" s="381"/>
      <c r="PU19" s="381"/>
      <c r="PV19" s="381"/>
      <c r="PW19" s="381"/>
      <c r="PX19" s="381"/>
      <c r="PY19" s="381"/>
      <c r="PZ19" s="381"/>
      <c r="QA19" s="381"/>
      <c r="QB19" s="381"/>
      <c r="QC19" s="381"/>
      <c r="QD19" s="381"/>
      <c r="QE19" s="381"/>
      <c r="QF19" s="381"/>
      <c r="QG19" s="381"/>
      <c r="QH19" s="381"/>
      <c r="QI19" s="381"/>
      <c r="QJ19" s="381"/>
      <c r="QK19" s="381"/>
      <c r="QL19" s="381"/>
      <c r="QM19" s="381"/>
      <c r="QN19" s="381"/>
      <c r="QO19" s="381"/>
      <c r="QP19" s="381"/>
      <c r="QQ19" s="381"/>
      <c r="QR19" s="381"/>
      <c r="QS19" s="381"/>
      <c r="QT19" s="381"/>
      <c r="QU19" s="381"/>
      <c r="QV19" s="381"/>
      <c r="QW19" s="381"/>
      <c r="QX19" s="381"/>
      <c r="QY19" s="381"/>
      <c r="QZ19" s="381"/>
      <c r="RA19" s="381"/>
      <c r="RB19" s="381"/>
      <c r="RC19" s="381"/>
      <c r="RD19" s="381"/>
      <c r="RE19" s="381"/>
      <c r="RF19" s="381"/>
      <c r="RG19" s="381"/>
      <c r="RH19" s="381"/>
      <c r="RI19" s="381"/>
      <c r="RJ19" s="381"/>
      <c r="RK19" s="381"/>
      <c r="RL19" s="381"/>
      <c r="RM19" s="381"/>
      <c r="RN19" s="381"/>
      <c r="RO19" s="381"/>
      <c r="RP19" s="381"/>
      <c r="RQ19" s="381"/>
      <c r="RR19" s="381"/>
      <c r="RS19" s="381"/>
      <c r="RT19" s="381"/>
      <c r="RU19" s="381"/>
      <c r="RV19" s="381"/>
      <c r="RW19" s="381"/>
      <c r="RX19" s="381"/>
      <c r="RY19" s="381"/>
      <c r="RZ19" s="381"/>
      <c r="SA19" s="381"/>
      <c r="SB19" s="381"/>
      <c r="SC19" s="381"/>
      <c r="SD19" s="381"/>
      <c r="SE19" s="381"/>
      <c r="SF19" s="381"/>
      <c r="SG19" s="381"/>
      <c r="SH19" s="381"/>
      <c r="SI19" s="381"/>
      <c r="SJ19" s="381"/>
      <c r="SK19" s="381"/>
      <c r="SL19" s="381"/>
      <c r="SM19" s="381"/>
      <c r="SN19" s="381"/>
      <c r="SO19" s="381"/>
      <c r="SP19" s="381"/>
      <c r="SQ19" s="381"/>
      <c r="SR19" s="381"/>
      <c r="SS19" s="381"/>
      <c r="ST19" s="381"/>
      <c r="SU19" s="381"/>
      <c r="SV19" s="381"/>
      <c r="SW19" s="381"/>
      <c r="SX19" s="381"/>
      <c r="SY19" s="381"/>
      <c r="SZ19" s="381"/>
      <c r="TA19" s="381"/>
      <c r="TB19" s="381"/>
      <c r="TC19" s="381"/>
      <c r="TD19" s="381"/>
      <c r="TE19" s="381"/>
      <c r="TF19" s="381"/>
      <c r="TG19" s="381"/>
      <c r="TH19" s="381"/>
      <c r="TI19" s="381"/>
      <c r="TJ19" s="381"/>
      <c r="TK19" s="381"/>
      <c r="TL19" s="381"/>
      <c r="TM19" s="381"/>
      <c r="TN19" s="381"/>
      <c r="TO19" s="381"/>
      <c r="TP19" s="381"/>
      <c r="TQ19" s="381"/>
      <c r="TR19" s="381"/>
      <c r="TS19" s="381"/>
      <c r="TT19" s="381"/>
      <c r="TU19" s="381"/>
      <c r="TV19" s="381"/>
      <c r="TW19" s="381"/>
      <c r="TX19" s="381"/>
      <c r="TY19" s="381"/>
      <c r="TZ19" s="381"/>
      <c r="UA19" s="381"/>
      <c r="UB19" s="381"/>
      <c r="UC19" s="381"/>
      <c r="UD19" s="381"/>
      <c r="UE19" s="381"/>
      <c r="UF19" s="381"/>
      <c r="UG19" s="381"/>
      <c r="UH19" s="381"/>
      <c r="UI19" s="381"/>
      <c r="UJ19" s="381"/>
      <c r="UK19" s="381"/>
      <c r="UL19" s="381"/>
      <c r="UM19" s="381"/>
      <c r="UN19" s="381"/>
      <c r="UO19" s="381"/>
      <c r="UP19" s="381"/>
      <c r="UQ19" s="381"/>
      <c r="UR19" s="381"/>
      <c r="US19" s="381"/>
      <c r="UT19" s="381"/>
      <c r="UU19" s="381"/>
      <c r="UV19" s="381"/>
      <c r="UW19" s="381"/>
      <c r="UX19" s="381"/>
      <c r="UY19" s="381"/>
      <c r="UZ19" s="381"/>
      <c r="VA19" s="381"/>
      <c r="VB19" s="381"/>
      <c r="VC19" s="381"/>
      <c r="VD19" s="381"/>
      <c r="VE19" s="381"/>
      <c r="VF19" s="381"/>
      <c r="VG19" s="381"/>
      <c r="VH19" s="381"/>
      <c r="VI19" s="381"/>
      <c r="VJ19" s="381"/>
      <c r="VK19" s="381"/>
      <c r="VL19" s="381"/>
      <c r="VM19" s="381"/>
      <c r="VN19" s="381"/>
      <c r="VO19" s="381"/>
      <c r="VP19" s="381"/>
      <c r="VQ19" s="381"/>
      <c r="VR19" s="381"/>
      <c r="VS19" s="381"/>
      <c r="VT19" s="381"/>
      <c r="VU19" s="381"/>
      <c r="VV19" s="381"/>
      <c r="VW19" s="381"/>
      <c r="VX19" s="381"/>
      <c r="VY19" s="381"/>
      <c r="VZ19" s="381"/>
      <c r="WA19" s="381"/>
      <c r="WB19" s="381"/>
      <c r="WC19" s="381"/>
      <c r="WD19" s="381"/>
      <c r="WE19" s="381"/>
      <c r="WF19" s="381"/>
      <c r="WG19" s="381"/>
      <c r="WH19" s="381"/>
      <c r="WI19" s="381"/>
      <c r="WJ19" s="381"/>
      <c r="WK19" s="381"/>
      <c r="WL19" s="381"/>
      <c r="WM19" s="381"/>
      <c r="WN19" s="381"/>
      <c r="WO19" s="381"/>
      <c r="WP19" s="381"/>
      <c r="WQ19" s="381"/>
      <c r="WR19" s="381"/>
      <c r="WS19" s="381"/>
      <c r="WT19" s="381"/>
      <c r="WU19" s="381"/>
      <c r="WV19" s="381"/>
      <c r="WW19" s="381"/>
      <c r="WX19" s="381"/>
      <c r="WY19" s="381"/>
      <c r="WZ19" s="381"/>
      <c r="XA19" s="381"/>
      <c r="XB19" s="381"/>
      <c r="XC19" s="381"/>
      <c r="XD19" s="381"/>
      <c r="XE19" s="381"/>
      <c r="XF19" s="381"/>
      <c r="XG19" s="381"/>
      <c r="XH19" s="381"/>
      <c r="XI19" s="381"/>
      <c r="XJ19" s="381"/>
      <c r="XK19" s="381"/>
      <c r="XL19" s="381"/>
      <c r="XM19" s="381"/>
      <c r="XN19" s="381"/>
      <c r="XO19" s="381"/>
      <c r="XP19" s="381"/>
      <c r="XQ19" s="381"/>
      <c r="XR19" s="381"/>
      <c r="XS19" s="381"/>
      <c r="XT19" s="381"/>
      <c r="XU19" s="381"/>
      <c r="XV19" s="381"/>
      <c r="XW19" s="381"/>
      <c r="XX19" s="381"/>
      <c r="XY19" s="381"/>
      <c r="XZ19" s="381"/>
      <c r="YA19" s="381"/>
      <c r="YB19" s="381"/>
      <c r="YC19" s="381"/>
      <c r="YD19" s="381"/>
      <c r="YE19" s="381"/>
      <c r="YF19" s="381"/>
      <c r="YG19" s="381"/>
      <c r="YH19" s="381"/>
      <c r="YI19" s="381"/>
      <c r="YJ19" s="381"/>
      <c r="YK19" s="381"/>
      <c r="YL19" s="381"/>
      <c r="YM19" s="381"/>
      <c r="YN19" s="381"/>
      <c r="YO19" s="381"/>
      <c r="YP19" s="381"/>
      <c r="YQ19" s="381"/>
      <c r="YR19" s="381"/>
      <c r="YS19" s="381"/>
      <c r="YT19" s="381"/>
      <c r="YU19" s="381"/>
      <c r="YV19" s="381"/>
      <c r="YW19" s="381"/>
      <c r="YX19" s="381"/>
      <c r="YY19" s="381"/>
      <c r="YZ19" s="381"/>
      <c r="ZA19" s="381"/>
      <c r="ZB19" s="381"/>
      <c r="ZC19" s="381"/>
      <c r="ZD19" s="381"/>
      <c r="ZE19" s="381"/>
      <c r="ZF19" s="381"/>
      <c r="ZG19" s="381"/>
      <c r="ZH19" s="381"/>
      <c r="ZI19" s="381"/>
      <c r="ZJ19" s="381"/>
      <c r="ZK19" s="381"/>
      <c r="ZL19" s="381"/>
      <c r="ZM19" s="381"/>
      <c r="ZN19" s="381"/>
      <c r="ZO19" s="381"/>
      <c r="ZP19" s="381"/>
      <c r="ZQ19" s="381"/>
      <c r="ZR19" s="381"/>
      <c r="ZS19" s="381"/>
      <c r="ZT19" s="381"/>
      <c r="ZU19" s="381"/>
      <c r="ZV19" s="381"/>
      <c r="ZW19" s="381"/>
      <c r="ZX19" s="381"/>
      <c r="ZY19" s="381"/>
      <c r="ZZ19" s="381"/>
      <c r="AAA19" s="381"/>
      <c r="AAB19" s="381"/>
      <c r="AAC19" s="381"/>
      <c r="AAD19" s="381"/>
      <c r="AAE19" s="381"/>
      <c r="AAF19" s="381"/>
      <c r="AAG19" s="381"/>
      <c r="AAH19" s="381"/>
      <c r="AAI19" s="381"/>
      <c r="AAJ19" s="381"/>
      <c r="AAK19" s="381"/>
      <c r="AAL19" s="381"/>
      <c r="AAM19" s="381"/>
      <c r="AAN19" s="381"/>
      <c r="AAO19" s="381"/>
      <c r="AAP19" s="381"/>
      <c r="AAQ19" s="381"/>
      <c r="AAR19" s="381"/>
      <c r="AAS19" s="381"/>
      <c r="AAT19" s="381"/>
      <c r="AAU19" s="381"/>
      <c r="AAV19" s="381"/>
      <c r="AAW19" s="381"/>
    </row>
    <row r="20" spans="1:725" ht="12.75" x14ac:dyDescent="0.2">
      <c r="D20" s="438"/>
      <c r="E20" s="439"/>
      <c r="F20" s="440"/>
      <c r="G20" s="440"/>
      <c r="H20" s="440"/>
    </row>
    <row r="21" spans="1:725" ht="12.75" x14ac:dyDescent="0.2">
      <c r="B21" s="330"/>
      <c r="C21" s="330"/>
      <c r="D21" s="438"/>
      <c r="E21" s="441"/>
      <c r="F21" s="440"/>
      <c r="G21" s="440"/>
      <c r="H21" s="442"/>
    </row>
    <row r="22" spans="1:725" ht="15.75" x14ac:dyDescent="0.25">
      <c r="A22" s="650"/>
      <c r="B22" s="651" t="s">
        <v>587</v>
      </c>
      <c r="C22" s="652"/>
      <c r="D22" s="653" t="str">
        <f>CONCATENATE(B20," ",C20)</f>
        <v xml:space="preserve"> </v>
      </c>
      <c r="E22" s="654"/>
      <c r="F22" s="655"/>
      <c r="G22" s="656"/>
      <c r="H22" s="657">
        <f>SUM(H10:H21)</f>
        <v>0</v>
      </c>
    </row>
    <row r="23" spans="1:725" ht="12.75" x14ac:dyDescent="0.2">
      <c r="B23" s="330"/>
      <c r="C23" s="330"/>
      <c r="D23" s="438"/>
      <c r="E23" s="441"/>
      <c r="F23" s="440"/>
      <c r="G23" s="440"/>
      <c r="H23" s="442"/>
    </row>
    <row r="24" spans="1:725" ht="15.75" x14ac:dyDescent="0.25">
      <c r="A24" s="650"/>
      <c r="B24" s="651" t="s">
        <v>588</v>
      </c>
      <c r="C24" s="652"/>
      <c r="D24" s="653"/>
      <c r="E24" s="654"/>
      <c r="F24" s="655"/>
      <c r="G24" s="656"/>
      <c r="H24" s="657">
        <f>H22*1.21</f>
        <v>0</v>
      </c>
    </row>
    <row r="25" spans="1:725" ht="12.75" x14ac:dyDescent="0.2">
      <c r="B25" s="330"/>
      <c r="C25" s="330"/>
      <c r="D25" s="438"/>
      <c r="E25" s="441"/>
      <c r="F25" s="440"/>
      <c r="G25" s="440"/>
      <c r="H25" s="442"/>
    </row>
    <row r="26" spans="1:725" ht="12.75" x14ac:dyDescent="0.2">
      <c r="B26" s="330"/>
      <c r="C26" s="330"/>
      <c r="D26" s="438"/>
      <c r="E26" s="441"/>
      <c r="F26" s="440"/>
      <c r="G26" s="440"/>
      <c r="H26" s="442"/>
    </row>
    <row r="27" spans="1:725" ht="12.75" x14ac:dyDescent="0.2">
      <c r="B27" s="330"/>
      <c r="C27" s="330"/>
      <c r="D27" s="438"/>
      <c r="E27" s="441"/>
      <c r="F27" s="440"/>
      <c r="G27" s="440"/>
      <c r="H27" s="442"/>
    </row>
    <row r="28" spans="1:725" ht="12.75" x14ac:dyDescent="0.2">
      <c r="B28" s="330"/>
      <c r="C28" s="330"/>
      <c r="D28" s="438"/>
      <c r="E28" s="441"/>
      <c r="F28" s="440"/>
      <c r="G28" s="440"/>
      <c r="H28" s="442"/>
    </row>
    <row r="29" spans="1:725" ht="12.75" x14ac:dyDescent="0.2">
      <c r="B29" s="330"/>
      <c r="C29" s="330"/>
      <c r="D29" s="438"/>
      <c r="E29" s="441"/>
      <c r="F29" s="440"/>
      <c r="G29" s="440"/>
      <c r="H29" s="442"/>
    </row>
    <row r="30" spans="1:725" ht="12.75" x14ac:dyDescent="0.2">
      <c r="B30" s="330"/>
      <c r="C30" s="330"/>
      <c r="D30" s="438"/>
      <c r="E30" s="441"/>
      <c r="F30" s="440"/>
      <c r="G30" s="440"/>
      <c r="H30" s="442"/>
    </row>
    <row r="31" spans="1:725" ht="12.75" x14ac:dyDescent="0.2">
      <c r="B31" s="330"/>
      <c r="C31" s="330"/>
      <c r="D31" s="438"/>
      <c r="E31" s="441"/>
      <c r="F31" s="440"/>
      <c r="G31" s="440"/>
      <c r="H31" s="442"/>
    </row>
    <row r="32" spans="1:725" x14ac:dyDescent="0.2">
      <c r="D32" s="409"/>
      <c r="E32" s="410"/>
    </row>
    <row r="33" spans="4:5" s="322" customFormat="1" x14ac:dyDescent="0.2">
      <c r="D33" s="403"/>
      <c r="E33" s="404"/>
    </row>
    <row r="34" spans="4:5" s="322" customFormat="1" x14ac:dyDescent="0.2">
      <c r="D34" s="406"/>
      <c r="E34" s="407"/>
    </row>
    <row r="35" spans="4:5" s="322" customFormat="1" x14ac:dyDescent="0.2">
      <c r="E35" s="408"/>
    </row>
    <row r="36" spans="4:5" s="322" customFormat="1" x14ac:dyDescent="0.2">
      <c r="D36" s="409"/>
      <c r="E36" s="410"/>
    </row>
    <row r="37" spans="4:5" s="322" customFormat="1" x14ac:dyDescent="0.2">
      <c r="D37" s="409"/>
      <c r="E37" s="410"/>
    </row>
    <row r="38" spans="4:5" s="322" customFormat="1" x14ac:dyDescent="0.2">
      <c r="D38" s="409"/>
      <c r="E38" s="410"/>
    </row>
    <row r="39" spans="4:5" s="322" customFormat="1" x14ac:dyDescent="0.2">
      <c r="D39" s="409"/>
      <c r="E39" s="410"/>
    </row>
    <row r="40" spans="4:5" s="322" customFormat="1" x14ac:dyDescent="0.2">
      <c r="D40" s="409"/>
      <c r="E40" s="410"/>
    </row>
    <row r="41" spans="4:5" s="322" customFormat="1" x14ac:dyDescent="0.2">
      <c r="D41" s="409"/>
      <c r="E41" s="410"/>
    </row>
    <row r="42" spans="4:5" s="322" customFormat="1" x14ac:dyDescent="0.2">
      <c r="D42" s="409"/>
      <c r="E42" s="410"/>
    </row>
    <row r="43" spans="4:5" s="322" customFormat="1" x14ac:dyDescent="0.2">
      <c r="D43" s="409"/>
      <c r="E43" s="410"/>
    </row>
    <row r="44" spans="4:5" s="322" customFormat="1" x14ac:dyDescent="0.2">
      <c r="D44" s="409"/>
      <c r="E44" s="410"/>
    </row>
    <row r="45" spans="4:5" s="322" customFormat="1" x14ac:dyDescent="0.2">
      <c r="D45" s="409"/>
      <c r="E45" s="410"/>
    </row>
    <row r="46" spans="4:5" s="322" customFormat="1" x14ac:dyDescent="0.2">
      <c r="D46" s="409"/>
      <c r="E46" s="410"/>
    </row>
    <row r="47" spans="4:5" s="322" customFormat="1" x14ac:dyDescent="0.2">
      <c r="D47" s="409"/>
      <c r="E47" s="410"/>
    </row>
    <row r="48" spans="4:5" s="322" customFormat="1" x14ac:dyDescent="0.2">
      <c r="D48" s="409"/>
      <c r="E48" s="410"/>
    </row>
    <row r="49" spans="2:5" s="322" customFormat="1" x14ac:dyDescent="0.2">
      <c r="B49" s="331"/>
      <c r="C49" s="331"/>
      <c r="D49" s="409"/>
      <c r="E49" s="410"/>
    </row>
    <row r="50" spans="2:5" s="322" customFormat="1" x14ac:dyDescent="0.2">
      <c r="B50" s="331"/>
      <c r="C50" s="331"/>
      <c r="D50" s="409"/>
      <c r="E50" s="410"/>
    </row>
    <row r="51" spans="2:5" s="322" customFormat="1" x14ac:dyDescent="0.2">
      <c r="B51" s="331"/>
      <c r="C51" s="331"/>
      <c r="D51" s="409"/>
      <c r="E51" s="410"/>
    </row>
    <row r="52" spans="2:5" s="322" customFormat="1" x14ac:dyDescent="0.2">
      <c r="B52" s="331"/>
      <c r="C52" s="331"/>
      <c r="D52" s="409"/>
      <c r="E52" s="410"/>
    </row>
    <row r="53" spans="2:5" s="322" customFormat="1" x14ac:dyDescent="0.2">
      <c r="B53" s="331"/>
      <c r="C53" s="331"/>
      <c r="D53" s="409"/>
      <c r="E53" s="410"/>
    </row>
    <row r="54" spans="2:5" s="322" customFormat="1" x14ac:dyDescent="0.2">
      <c r="B54" s="331"/>
      <c r="C54" s="331"/>
      <c r="D54" s="409"/>
      <c r="E54" s="410"/>
    </row>
    <row r="55" spans="2:5" s="322" customFormat="1" x14ac:dyDescent="0.2">
      <c r="B55" s="331"/>
      <c r="C55" s="331"/>
      <c r="D55" s="409"/>
      <c r="E55" s="410"/>
    </row>
    <row r="56" spans="2:5" s="322" customFormat="1" x14ac:dyDescent="0.2">
      <c r="B56" s="331"/>
      <c r="C56" s="331"/>
      <c r="D56" s="409"/>
      <c r="E56" s="410"/>
    </row>
    <row r="57" spans="2:5" s="322" customFormat="1" x14ac:dyDescent="0.2">
      <c r="B57" s="331"/>
      <c r="C57" s="331"/>
      <c r="D57" s="409"/>
      <c r="E57" s="410"/>
    </row>
    <row r="58" spans="2:5" s="322" customFormat="1" x14ac:dyDescent="0.2">
      <c r="B58" s="331"/>
      <c r="C58" s="331"/>
      <c r="D58" s="409"/>
      <c r="E58" s="410"/>
    </row>
    <row r="59" spans="2:5" s="322" customFormat="1" x14ac:dyDescent="0.2">
      <c r="B59" s="331"/>
      <c r="C59" s="331"/>
      <c r="D59" s="409"/>
      <c r="E59" s="410"/>
    </row>
    <row r="60" spans="2:5" s="322" customFormat="1" x14ac:dyDescent="0.2">
      <c r="B60" s="331"/>
      <c r="C60" s="331"/>
      <c r="D60" s="409"/>
      <c r="E60" s="410"/>
    </row>
    <row r="61" spans="2:5" s="322" customFormat="1" x14ac:dyDescent="0.2">
      <c r="B61" s="331"/>
      <c r="C61" s="331"/>
      <c r="D61" s="409"/>
      <c r="E61" s="410"/>
    </row>
    <row r="62" spans="2:5" s="322" customFormat="1" x14ac:dyDescent="0.2">
      <c r="B62" s="330"/>
      <c r="C62" s="330"/>
      <c r="D62" s="409"/>
      <c r="E62" s="410"/>
    </row>
    <row r="63" spans="2:5" s="322" customFormat="1" x14ac:dyDescent="0.2">
      <c r="B63" s="330"/>
      <c r="C63" s="330"/>
      <c r="D63" s="409"/>
      <c r="E63" s="410"/>
    </row>
    <row r="64" spans="2:5" s="322" customFormat="1" x14ac:dyDescent="0.2">
      <c r="B64" s="331"/>
      <c r="C64" s="331"/>
      <c r="D64" s="409"/>
      <c r="E64" s="410"/>
    </row>
    <row r="65" spans="4:5" s="322" customFormat="1" x14ac:dyDescent="0.2">
      <c r="D65" s="409"/>
      <c r="E65" s="410"/>
    </row>
    <row r="66" spans="4:5" s="322" customFormat="1" x14ac:dyDescent="0.2">
      <c r="D66" s="409"/>
      <c r="E66" s="410"/>
    </row>
    <row r="67" spans="4:5" s="322" customFormat="1" x14ac:dyDescent="0.2">
      <c r="D67" s="409"/>
      <c r="E67" s="410"/>
    </row>
    <row r="68" spans="4:5" s="322" customFormat="1" x14ac:dyDescent="0.2">
      <c r="D68" s="409"/>
      <c r="E68" s="410"/>
    </row>
    <row r="69" spans="4:5" s="322" customFormat="1" x14ac:dyDescent="0.2">
      <c r="D69" s="409"/>
      <c r="E69" s="410"/>
    </row>
    <row r="70" spans="4:5" s="322" customFormat="1" x14ac:dyDescent="0.2">
      <c r="D70" s="409"/>
      <c r="E70" s="410"/>
    </row>
    <row r="71" spans="4:5" s="322" customFormat="1" x14ac:dyDescent="0.2">
      <c r="D71" s="409"/>
      <c r="E71" s="410"/>
    </row>
    <row r="72" spans="4:5" s="322" customFormat="1" x14ac:dyDescent="0.2">
      <c r="D72" s="409"/>
      <c r="E72" s="410"/>
    </row>
    <row r="73" spans="4:5" s="322" customFormat="1" x14ac:dyDescent="0.2">
      <c r="D73" s="409"/>
      <c r="E73" s="410"/>
    </row>
    <row r="74" spans="4:5" s="322" customFormat="1" x14ac:dyDescent="0.2">
      <c r="D74" s="409"/>
      <c r="E74" s="410"/>
    </row>
    <row r="75" spans="4:5" s="322" customFormat="1" x14ac:dyDescent="0.2">
      <c r="D75" s="409"/>
      <c r="E75" s="410"/>
    </row>
    <row r="76" spans="4:5" s="322" customFormat="1" x14ac:dyDescent="0.2">
      <c r="D76" s="409"/>
      <c r="E76" s="410"/>
    </row>
    <row r="77" spans="4:5" s="322" customFormat="1" x14ac:dyDescent="0.2">
      <c r="D77" s="411"/>
      <c r="E77" s="404"/>
    </row>
    <row r="78" spans="4:5" s="322" customFormat="1" x14ac:dyDescent="0.2">
      <c r="D78" s="403"/>
      <c r="E78" s="412"/>
    </row>
    <row r="79" spans="4:5" s="322" customFormat="1" x14ac:dyDescent="0.2">
      <c r="D79" s="403"/>
      <c r="E79" s="412"/>
    </row>
    <row r="80" spans="4:5" s="322" customFormat="1" x14ac:dyDescent="0.2">
      <c r="D80" s="409"/>
      <c r="E80" s="410"/>
    </row>
    <row r="81" spans="4:5" s="322" customFormat="1" x14ac:dyDescent="0.2">
      <c r="D81" s="409"/>
      <c r="E81" s="410"/>
    </row>
    <row r="82" spans="4:5" s="322" customFormat="1" x14ac:dyDescent="0.2">
      <c r="D82" s="409"/>
      <c r="E82" s="410"/>
    </row>
    <row r="83" spans="4:5" s="322" customFormat="1" x14ac:dyDescent="0.2">
      <c r="D83" s="409"/>
      <c r="E83" s="410"/>
    </row>
    <row r="84" spans="4:5" s="322" customFormat="1" x14ac:dyDescent="0.2">
      <c r="D84" s="409"/>
      <c r="E84" s="410"/>
    </row>
    <row r="85" spans="4:5" s="322" customFormat="1" x14ac:dyDescent="0.2">
      <c r="D85" s="409"/>
      <c r="E85" s="410"/>
    </row>
    <row r="86" spans="4:5" s="322" customFormat="1" x14ac:dyDescent="0.2">
      <c r="D86" s="409"/>
      <c r="E86" s="410"/>
    </row>
    <row r="87" spans="4:5" s="322" customFormat="1" x14ac:dyDescent="0.2">
      <c r="D87" s="409"/>
      <c r="E87" s="410"/>
    </row>
    <row r="88" spans="4:5" s="322" customFormat="1" x14ac:dyDescent="0.2">
      <c r="D88" s="409"/>
      <c r="E88" s="410"/>
    </row>
    <row r="89" spans="4:5" s="322" customFormat="1" x14ac:dyDescent="0.2">
      <c r="D89" s="409"/>
      <c r="E89" s="410"/>
    </row>
    <row r="90" spans="4:5" s="322" customFormat="1" x14ac:dyDescent="0.2">
      <c r="D90" s="409"/>
      <c r="E90" s="410"/>
    </row>
    <row r="91" spans="4:5" s="322" customFormat="1" x14ac:dyDescent="0.2">
      <c r="D91" s="409"/>
      <c r="E91" s="410"/>
    </row>
    <row r="92" spans="4:5" s="322" customFormat="1" x14ac:dyDescent="0.2">
      <c r="D92" s="409"/>
      <c r="E92" s="410"/>
    </row>
    <row r="93" spans="4:5" s="322" customFormat="1" x14ac:dyDescent="0.2">
      <c r="D93" s="409"/>
      <c r="E93" s="410"/>
    </row>
    <row r="94" spans="4:5" s="322" customFormat="1" x14ac:dyDescent="0.2">
      <c r="D94" s="409"/>
      <c r="E94" s="410"/>
    </row>
    <row r="95" spans="4:5" s="322" customFormat="1" x14ac:dyDescent="0.2">
      <c r="D95" s="409"/>
      <c r="E95" s="410"/>
    </row>
    <row r="96" spans="4:5" s="322" customFormat="1" x14ac:dyDescent="0.2">
      <c r="D96" s="409"/>
      <c r="E96" s="410"/>
    </row>
    <row r="97" spans="2:5" s="322" customFormat="1" x14ac:dyDescent="0.2">
      <c r="B97" s="331"/>
      <c r="C97" s="331"/>
      <c r="D97" s="409"/>
      <c r="E97" s="410"/>
    </row>
    <row r="98" spans="2:5" s="322" customFormat="1" x14ac:dyDescent="0.2">
      <c r="B98" s="331"/>
      <c r="C98" s="331"/>
      <c r="D98" s="409"/>
      <c r="E98" s="410"/>
    </row>
    <row r="99" spans="2:5" s="322" customFormat="1" x14ac:dyDescent="0.2">
      <c r="B99" s="331"/>
      <c r="C99" s="331"/>
      <c r="D99" s="409"/>
      <c r="E99" s="410"/>
    </row>
    <row r="100" spans="2:5" s="322" customFormat="1" x14ac:dyDescent="0.2">
      <c r="B100" s="331"/>
      <c r="C100" s="331"/>
      <c r="D100" s="409"/>
      <c r="E100" s="410"/>
    </row>
    <row r="101" spans="2:5" s="322" customFormat="1" x14ac:dyDescent="0.2">
      <c r="B101" s="331"/>
      <c r="C101" s="331"/>
      <c r="D101" s="409"/>
      <c r="E101" s="410"/>
    </row>
    <row r="102" spans="2:5" s="322" customFormat="1" x14ac:dyDescent="0.2">
      <c r="B102" s="331"/>
      <c r="C102" s="331"/>
      <c r="D102" s="409"/>
      <c r="E102" s="410"/>
    </row>
    <row r="103" spans="2:5" s="322" customFormat="1" x14ac:dyDescent="0.2">
      <c r="B103" s="331"/>
      <c r="C103" s="331"/>
      <c r="D103" s="409"/>
      <c r="E103" s="410"/>
    </row>
    <row r="104" spans="2:5" s="322" customFormat="1" x14ac:dyDescent="0.2">
      <c r="B104" s="331"/>
      <c r="C104" s="331"/>
      <c r="D104" s="409"/>
      <c r="E104" s="410"/>
    </row>
    <row r="105" spans="2:5" s="322" customFormat="1" x14ac:dyDescent="0.2">
      <c r="B105" s="331"/>
      <c r="C105" s="331"/>
      <c r="D105" s="409"/>
      <c r="E105" s="410"/>
    </row>
    <row r="106" spans="2:5" s="322" customFormat="1" x14ac:dyDescent="0.2">
      <c r="B106" s="331"/>
      <c r="C106" s="331"/>
      <c r="D106" s="409"/>
      <c r="E106" s="410"/>
    </row>
    <row r="107" spans="2:5" s="322" customFormat="1" x14ac:dyDescent="0.2">
      <c r="B107" s="331"/>
      <c r="C107" s="331"/>
      <c r="D107" s="409"/>
      <c r="E107" s="410"/>
    </row>
    <row r="108" spans="2:5" s="322" customFormat="1" x14ac:dyDescent="0.2">
      <c r="B108" s="331"/>
      <c r="C108" s="331"/>
      <c r="D108" s="409"/>
      <c r="E108" s="410"/>
    </row>
    <row r="109" spans="2:5" s="322" customFormat="1" x14ac:dyDescent="0.2">
      <c r="B109" s="331"/>
      <c r="C109" s="331"/>
      <c r="D109" s="409"/>
      <c r="E109" s="410"/>
    </row>
    <row r="110" spans="2:5" s="322" customFormat="1" x14ac:dyDescent="0.2">
      <c r="B110" s="331"/>
      <c r="C110" s="331"/>
      <c r="D110" s="409"/>
      <c r="E110" s="410"/>
    </row>
    <row r="111" spans="2:5" s="322" customFormat="1" x14ac:dyDescent="0.2">
      <c r="B111" s="331"/>
      <c r="C111" s="331"/>
      <c r="D111" s="409"/>
      <c r="E111" s="410"/>
    </row>
    <row r="112" spans="2:5" s="322" customFormat="1" x14ac:dyDescent="0.2">
      <c r="B112" s="413"/>
      <c r="C112" s="413"/>
      <c r="D112" s="409"/>
      <c r="E112" s="410"/>
    </row>
    <row r="113" spans="4:5" s="322" customFormat="1" x14ac:dyDescent="0.2">
      <c r="D113" s="409"/>
      <c r="E113" s="410"/>
    </row>
    <row r="114" spans="4:5" s="322" customFormat="1" x14ac:dyDescent="0.2">
      <c r="D114" s="409"/>
      <c r="E114" s="410"/>
    </row>
    <row r="115" spans="4:5" s="322" customFormat="1" x14ac:dyDescent="0.2">
      <c r="D115" s="409"/>
      <c r="E115" s="410"/>
    </row>
    <row r="116" spans="4:5" s="322" customFormat="1" x14ac:dyDescent="0.2">
      <c r="D116" s="409"/>
      <c r="E116" s="410"/>
    </row>
    <row r="117" spans="4:5" s="322" customFormat="1" x14ac:dyDescent="0.2">
      <c r="D117" s="409"/>
      <c r="E117" s="410"/>
    </row>
    <row r="118" spans="4:5" s="322" customFormat="1" x14ac:dyDescent="0.2">
      <c r="D118" s="409"/>
      <c r="E118" s="410"/>
    </row>
    <row r="119" spans="4:5" s="322" customFormat="1" x14ac:dyDescent="0.2">
      <c r="D119" s="409"/>
      <c r="E119" s="410"/>
    </row>
    <row r="120" spans="4:5" s="322" customFormat="1" x14ac:dyDescent="0.2">
      <c r="D120" s="409"/>
      <c r="E120" s="410"/>
    </row>
    <row r="121" spans="4:5" s="322" customFormat="1" x14ac:dyDescent="0.2">
      <c r="D121" s="409"/>
      <c r="E121" s="410"/>
    </row>
    <row r="122" spans="4:5" s="322" customFormat="1" x14ac:dyDescent="0.2">
      <c r="D122" s="409"/>
      <c r="E122" s="410"/>
    </row>
    <row r="123" spans="4:5" s="322" customFormat="1" x14ac:dyDescent="0.2">
      <c r="D123" s="409"/>
      <c r="E123" s="410"/>
    </row>
    <row r="124" spans="4:5" s="322" customFormat="1" x14ac:dyDescent="0.2">
      <c r="D124" s="409"/>
      <c r="E124" s="410"/>
    </row>
    <row r="125" spans="4:5" s="322" customFormat="1" x14ac:dyDescent="0.2">
      <c r="D125" s="409"/>
      <c r="E125" s="410"/>
    </row>
    <row r="126" spans="4:5" s="322" customFormat="1" x14ac:dyDescent="0.2">
      <c r="D126" s="409"/>
      <c r="E126" s="410"/>
    </row>
    <row r="127" spans="4:5" s="322" customFormat="1" x14ac:dyDescent="0.2">
      <c r="D127" s="411"/>
      <c r="E127" s="414"/>
    </row>
    <row r="128" spans="4:5" s="322" customFormat="1" x14ac:dyDescent="0.2">
      <c r="D128" s="411"/>
      <c r="E128" s="404"/>
    </row>
    <row r="129" spans="2:5" s="322" customFormat="1" x14ac:dyDescent="0.2">
      <c r="B129" s="331"/>
      <c r="C129" s="331"/>
      <c r="D129" s="403"/>
      <c r="E129" s="415"/>
    </row>
    <row r="130" spans="2:5" s="322" customFormat="1" x14ac:dyDescent="0.2">
      <c r="B130" s="331"/>
      <c r="C130" s="331"/>
      <c r="D130" s="409"/>
      <c r="E130" s="410"/>
    </row>
    <row r="131" spans="2:5" s="322" customFormat="1" x14ac:dyDescent="0.2">
      <c r="B131" s="331"/>
      <c r="C131" s="331"/>
      <c r="D131" s="409"/>
      <c r="E131" s="410"/>
    </row>
    <row r="132" spans="2:5" s="322" customFormat="1" x14ac:dyDescent="0.2">
      <c r="B132" s="331"/>
      <c r="C132" s="331"/>
      <c r="D132" s="409"/>
      <c r="E132" s="410"/>
    </row>
    <row r="133" spans="2:5" s="322" customFormat="1" x14ac:dyDescent="0.2">
      <c r="B133" s="417"/>
      <c r="C133" s="417"/>
      <c r="D133" s="409"/>
      <c r="E133" s="410"/>
    </row>
    <row r="134" spans="2:5" s="322" customFormat="1" x14ac:dyDescent="0.2">
      <c r="B134" s="331"/>
      <c r="C134" s="331"/>
      <c r="D134" s="409"/>
      <c r="E134" s="410"/>
    </row>
    <row r="135" spans="2:5" s="322" customFormat="1" x14ac:dyDescent="0.2">
      <c r="B135" s="331"/>
      <c r="C135" s="331"/>
      <c r="D135" s="409"/>
      <c r="E135" s="410"/>
    </row>
    <row r="136" spans="2:5" s="322" customFormat="1" x14ac:dyDescent="0.2">
      <c r="B136" s="331"/>
      <c r="C136" s="331"/>
      <c r="D136" s="409"/>
      <c r="E136" s="410"/>
    </row>
    <row r="137" spans="2:5" s="322" customFormat="1" x14ac:dyDescent="0.2">
      <c r="B137" s="331"/>
      <c r="C137" s="331"/>
      <c r="D137" s="409"/>
      <c r="E137" s="410"/>
    </row>
    <row r="138" spans="2:5" s="322" customFormat="1" x14ac:dyDescent="0.2">
      <c r="B138" s="331"/>
      <c r="C138" s="331"/>
      <c r="D138" s="409"/>
      <c r="E138" s="410"/>
    </row>
    <row r="139" spans="2:5" s="322" customFormat="1" x14ac:dyDescent="0.2">
      <c r="B139" s="331"/>
      <c r="C139" s="331"/>
      <c r="D139" s="409"/>
      <c r="E139" s="410"/>
    </row>
    <row r="140" spans="2:5" s="322" customFormat="1" x14ac:dyDescent="0.2">
      <c r="B140" s="331"/>
      <c r="C140" s="331"/>
      <c r="D140" s="409"/>
      <c r="E140" s="410"/>
    </row>
    <row r="141" spans="2:5" s="322" customFormat="1" x14ac:dyDescent="0.2">
      <c r="B141" s="331"/>
      <c r="C141" s="331"/>
      <c r="D141" s="409"/>
      <c r="E141" s="410"/>
    </row>
    <row r="142" spans="2:5" s="322" customFormat="1" x14ac:dyDescent="0.2">
      <c r="B142" s="331"/>
      <c r="C142" s="331"/>
      <c r="D142" s="409"/>
      <c r="E142" s="410"/>
    </row>
    <row r="143" spans="2:5" s="322" customFormat="1" x14ac:dyDescent="0.2">
      <c r="B143" s="331"/>
      <c r="C143" s="331"/>
      <c r="D143" s="409"/>
      <c r="E143" s="410"/>
    </row>
    <row r="144" spans="2:5" s="322" customFormat="1" x14ac:dyDescent="0.2">
      <c r="B144" s="331"/>
      <c r="C144" s="331"/>
      <c r="D144" s="409"/>
      <c r="E144" s="410"/>
    </row>
    <row r="145" spans="2:5" s="322" customFormat="1" x14ac:dyDescent="0.2">
      <c r="B145" s="331"/>
      <c r="C145" s="331"/>
      <c r="D145" s="409"/>
      <c r="E145" s="410"/>
    </row>
    <row r="146" spans="2:5" s="322" customFormat="1" x14ac:dyDescent="0.2">
      <c r="B146" s="331"/>
      <c r="C146" s="331"/>
      <c r="D146" s="409"/>
      <c r="E146" s="410"/>
    </row>
    <row r="147" spans="2:5" s="322" customFormat="1" x14ac:dyDescent="0.2">
      <c r="B147" s="331"/>
      <c r="C147" s="331"/>
      <c r="D147" s="411"/>
      <c r="E147" s="404"/>
    </row>
    <row r="148" spans="2:5" s="322" customFormat="1" x14ac:dyDescent="0.2">
      <c r="B148" s="331"/>
      <c r="C148" s="331"/>
      <c r="D148" s="418"/>
      <c r="E148" s="419"/>
    </row>
    <row r="149" spans="2:5" s="322" customFormat="1" x14ac:dyDescent="0.2">
      <c r="B149" s="331"/>
      <c r="C149" s="331"/>
      <c r="D149" s="406"/>
      <c r="E149" s="407"/>
    </row>
    <row r="150" spans="2:5" s="322" customFormat="1" x14ac:dyDescent="0.2">
      <c r="B150" s="331"/>
      <c r="C150" s="331"/>
      <c r="D150" s="409"/>
      <c r="E150" s="410"/>
    </row>
    <row r="151" spans="2:5" s="322" customFormat="1" x14ac:dyDescent="0.2">
      <c r="B151" s="331"/>
      <c r="C151" s="331"/>
      <c r="D151" s="409"/>
      <c r="E151" s="410"/>
    </row>
    <row r="152" spans="2:5" s="322" customFormat="1" x14ac:dyDescent="0.2">
      <c r="B152" s="331"/>
      <c r="C152" s="331"/>
      <c r="D152" s="409"/>
      <c r="E152" s="410"/>
    </row>
    <row r="153" spans="2:5" s="322" customFormat="1" x14ac:dyDescent="0.2">
      <c r="B153" s="331"/>
      <c r="C153" s="331"/>
      <c r="D153" s="409"/>
      <c r="E153" s="410"/>
    </row>
    <row r="154" spans="2:5" s="322" customFormat="1" x14ac:dyDescent="0.2">
      <c r="B154" s="331"/>
      <c r="C154" s="331"/>
      <c r="D154" s="409"/>
      <c r="E154" s="410"/>
    </row>
    <row r="155" spans="2:5" s="322" customFormat="1" x14ac:dyDescent="0.2">
      <c r="B155" s="331"/>
      <c r="C155" s="331"/>
      <c r="D155" s="409"/>
      <c r="E155" s="410"/>
    </row>
    <row r="156" spans="2:5" s="322" customFormat="1" x14ac:dyDescent="0.2">
      <c r="B156" s="331"/>
      <c r="C156" s="331"/>
      <c r="D156" s="409"/>
      <c r="E156" s="410"/>
    </row>
    <row r="157" spans="2:5" s="322" customFormat="1" x14ac:dyDescent="0.2">
      <c r="B157" s="331"/>
      <c r="C157" s="331"/>
      <c r="D157" s="409"/>
      <c r="E157" s="410"/>
    </row>
    <row r="158" spans="2:5" s="322" customFormat="1" x14ac:dyDescent="0.2">
      <c r="B158" s="331"/>
      <c r="C158" s="331"/>
      <c r="D158" s="409"/>
      <c r="E158" s="410"/>
    </row>
    <row r="159" spans="2:5" s="322" customFormat="1" x14ac:dyDescent="0.2">
      <c r="B159" s="331"/>
      <c r="C159" s="331"/>
      <c r="D159" s="409"/>
      <c r="E159" s="410"/>
    </row>
    <row r="160" spans="2:5" s="322" customFormat="1" x14ac:dyDescent="0.2">
      <c r="B160" s="417"/>
      <c r="C160" s="417"/>
      <c r="D160" s="409"/>
      <c r="E160" s="410"/>
    </row>
    <row r="161" spans="2:5" s="322" customFormat="1" x14ac:dyDescent="0.2">
      <c r="B161" s="331"/>
      <c r="C161" s="331"/>
      <c r="D161" s="409"/>
      <c r="E161" s="410"/>
    </row>
    <row r="162" spans="2:5" s="322" customFormat="1" x14ac:dyDescent="0.2">
      <c r="B162" s="331"/>
      <c r="C162" s="331"/>
      <c r="D162" s="409"/>
      <c r="E162" s="410"/>
    </row>
    <row r="163" spans="2:5" s="322" customFormat="1" x14ac:dyDescent="0.2">
      <c r="B163" s="331"/>
      <c r="C163" s="331"/>
      <c r="D163" s="409"/>
      <c r="E163" s="410"/>
    </row>
    <row r="164" spans="2:5" s="322" customFormat="1" x14ac:dyDescent="0.2">
      <c r="B164" s="331"/>
      <c r="C164" s="331"/>
      <c r="D164" s="409"/>
      <c r="E164" s="410"/>
    </row>
    <row r="165" spans="2:5" s="322" customFormat="1" x14ac:dyDescent="0.2">
      <c r="B165" s="417"/>
      <c r="C165" s="417"/>
      <c r="D165" s="409"/>
      <c r="E165" s="410"/>
    </row>
    <row r="166" spans="2:5" s="322" customFormat="1" x14ac:dyDescent="0.2">
      <c r="B166" s="331"/>
      <c r="C166" s="331"/>
      <c r="D166" s="409"/>
      <c r="E166" s="410"/>
    </row>
    <row r="167" spans="2:5" s="322" customFormat="1" x14ac:dyDescent="0.2">
      <c r="B167" s="331"/>
      <c r="C167" s="331"/>
      <c r="D167" s="409"/>
      <c r="E167" s="410"/>
    </row>
    <row r="168" spans="2:5" s="322" customFormat="1" x14ac:dyDescent="0.2">
      <c r="B168" s="331"/>
      <c r="C168" s="331"/>
      <c r="D168" s="409"/>
      <c r="E168" s="410"/>
    </row>
    <row r="169" spans="2:5" s="322" customFormat="1" x14ac:dyDescent="0.2">
      <c r="B169" s="331"/>
      <c r="C169" s="331"/>
      <c r="D169" s="409"/>
      <c r="E169" s="410"/>
    </row>
    <row r="170" spans="2:5" s="322" customFormat="1" x14ac:dyDescent="0.2">
      <c r="B170" s="331"/>
      <c r="C170" s="331"/>
      <c r="D170" s="409"/>
      <c r="E170" s="410"/>
    </row>
    <row r="171" spans="2:5" s="322" customFormat="1" x14ac:dyDescent="0.2">
      <c r="B171" s="331"/>
      <c r="C171" s="331"/>
      <c r="D171" s="409"/>
      <c r="E171" s="410"/>
    </row>
    <row r="172" spans="2:5" s="322" customFormat="1" x14ac:dyDescent="0.2">
      <c r="B172" s="417"/>
      <c r="C172" s="417"/>
      <c r="D172" s="409"/>
      <c r="E172" s="410"/>
    </row>
    <row r="173" spans="2:5" s="322" customFormat="1" x14ac:dyDescent="0.2">
      <c r="B173" s="331"/>
      <c r="C173" s="331"/>
      <c r="D173" s="418"/>
      <c r="E173" s="419"/>
    </row>
    <row r="174" spans="2:5" s="322" customFormat="1" x14ac:dyDescent="0.2">
      <c r="B174" s="331"/>
      <c r="C174" s="331"/>
      <c r="D174" s="418"/>
      <c r="E174" s="419"/>
    </row>
    <row r="175" spans="2:5" s="322" customFormat="1" x14ac:dyDescent="0.2">
      <c r="B175" s="331"/>
      <c r="C175" s="331"/>
      <c r="D175" s="406"/>
      <c r="E175" s="407"/>
    </row>
    <row r="176" spans="2:5" s="322" customFormat="1" x14ac:dyDescent="0.2">
      <c r="B176" s="331"/>
      <c r="C176" s="331"/>
      <c r="D176" s="409"/>
      <c r="E176" s="410"/>
    </row>
    <row r="177" spans="2:5" s="322" customFormat="1" x14ac:dyDescent="0.2">
      <c r="B177" s="331"/>
      <c r="C177" s="331"/>
      <c r="D177" s="409"/>
      <c r="E177" s="410"/>
    </row>
    <row r="178" spans="2:5" s="322" customFormat="1" x14ac:dyDescent="0.2">
      <c r="B178" s="331"/>
      <c r="C178" s="331"/>
      <c r="D178" s="418"/>
      <c r="E178" s="419"/>
    </row>
    <row r="179" spans="2:5" s="322" customFormat="1" x14ac:dyDescent="0.2">
      <c r="B179" s="331"/>
      <c r="C179" s="331"/>
      <c r="D179" s="418"/>
      <c r="E179" s="419"/>
    </row>
    <row r="180" spans="2:5" s="322" customFormat="1" x14ac:dyDescent="0.2">
      <c r="B180" s="331"/>
      <c r="C180" s="331"/>
      <c r="D180" s="406"/>
      <c r="E180" s="407"/>
    </row>
    <row r="181" spans="2:5" s="322" customFormat="1" x14ac:dyDescent="0.2">
      <c r="B181" s="331"/>
      <c r="C181" s="331"/>
      <c r="D181" s="409"/>
      <c r="E181" s="410"/>
    </row>
    <row r="182" spans="2:5" s="322" customFormat="1" x14ac:dyDescent="0.2">
      <c r="B182" s="331"/>
      <c r="C182" s="331"/>
      <c r="D182" s="409"/>
      <c r="E182" s="410"/>
    </row>
    <row r="183" spans="2:5" s="322" customFormat="1" x14ac:dyDescent="0.2">
      <c r="B183" s="331"/>
      <c r="C183" s="331"/>
      <c r="D183" s="409"/>
      <c r="E183" s="410"/>
    </row>
    <row r="184" spans="2:5" s="322" customFormat="1" x14ac:dyDescent="0.2">
      <c r="B184" s="421"/>
      <c r="C184" s="421"/>
      <c r="D184" s="409"/>
      <c r="E184" s="410"/>
    </row>
    <row r="185" spans="2:5" s="322" customFormat="1" x14ac:dyDescent="0.2">
      <c r="B185" s="331"/>
      <c r="C185" s="331"/>
      <c r="D185" s="409"/>
      <c r="E185" s="410"/>
    </row>
    <row r="186" spans="2:5" s="322" customFormat="1" x14ac:dyDescent="0.2">
      <c r="B186" s="331"/>
      <c r="C186" s="331"/>
      <c r="D186" s="418"/>
      <c r="E186" s="419"/>
    </row>
    <row r="187" spans="2:5" s="322" customFormat="1" x14ac:dyDescent="0.2">
      <c r="B187" s="331"/>
      <c r="C187" s="331"/>
      <c r="D187" s="406"/>
      <c r="E187" s="407"/>
    </row>
    <row r="188" spans="2:5" s="322" customFormat="1" x14ac:dyDescent="0.2">
      <c r="B188" s="331"/>
      <c r="C188" s="331"/>
      <c r="D188" s="409"/>
      <c r="E188" s="410"/>
    </row>
    <row r="189" spans="2:5" s="322" customFormat="1" x14ac:dyDescent="0.2">
      <c r="B189" s="331"/>
      <c r="C189" s="331"/>
      <c r="D189" s="409"/>
      <c r="E189" s="410"/>
    </row>
    <row r="190" spans="2:5" s="322" customFormat="1" x14ac:dyDescent="0.2">
      <c r="B190" s="331"/>
      <c r="C190" s="331"/>
      <c r="D190" s="409"/>
      <c r="E190" s="410"/>
    </row>
    <row r="191" spans="2:5" s="322" customFormat="1" x14ac:dyDescent="0.2">
      <c r="B191" s="331"/>
      <c r="C191" s="331"/>
      <c r="D191" s="409"/>
      <c r="E191" s="410"/>
    </row>
    <row r="192" spans="2:5" s="322" customFormat="1" x14ac:dyDescent="0.2">
      <c r="B192" s="331"/>
      <c r="C192" s="331"/>
      <c r="D192" s="409"/>
      <c r="E192" s="410"/>
    </row>
    <row r="193" spans="4:5" s="322" customFormat="1" x14ac:dyDescent="0.2">
      <c r="D193" s="409"/>
      <c r="E193" s="410"/>
    </row>
    <row r="194" spans="4:5" s="322" customFormat="1" x14ac:dyDescent="0.2">
      <c r="D194" s="409"/>
      <c r="E194" s="410"/>
    </row>
    <row r="195" spans="4:5" s="322" customFormat="1" x14ac:dyDescent="0.2">
      <c r="D195" s="381"/>
      <c r="E195" s="422"/>
    </row>
    <row r="196" spans="4:5" s="322" customFormat="1" x14ac:dyDescent="0.2">
      <c r="D196" s="423"/>
      <c r="E196" s="424"/>
    </row>
    <row r="197" spans="4:5" s="322" customFormat="1" x14ac:dyDescent="0.2">
      <c r="D197" s="381"/>
      <c r="E197" s="422"/>
    </row>
    <row r="198" spans="4:5" s="322" customFormat="1" x14ac:dyDescent="0.2">
      <c r="D198" s="381"/>
      <c r="E198" s="422"/>
    </row>
    <row r="199" spans="4:5" s="322" customFormat="1" x14ac:dyDescent="0.2">
      <c r="D199" s="423"/>
      <c r="E199" s="424"/>
    </row>
    <row r="200" spans="4:5" s="322" customFormat="1" x14ac:dyDescent="0.2">
      <c r="D200" s="425"/>
      <c r="E200" s="422"/>
    </row>
    <row r="201" spans="4:5" s="322" customFormat="1" x14ac:dyDescent="0.2">
      <c r="D201" s="425"/>
      <c r="E201" s="422"/>
    </row>
    <row r="202" spans="4:5" s="322" customFormat="1" x14ac:dyDescent="0.2">
      <c r="D202" s="381"/>
      <c r="E202" s="422"/>
    </row>
    <row r="203" spans="4:5" s="322" customFormat="1" x14ac:dyDescent="0.2">
      <c r="D203" s="426"/>
      <c r="E203" s="424"/>
    </row>
    <row r="204" spans="4:5" s="322" customFormat="1" x14ac:dyDescent="0.2">
      <c r="D204" s="425"/>
      <c r="E204" s="422"/>
    </row>
    <row r="205" spans="4:5" s="322" customFormat="1" x14ac:dyDescent="0.2">
      <c r="D205" s="425"/>
      <c r="E205" s="422"/>
    </row>
    <row r="206" spans="4:5" s="322" customFormat="1" x14ac:dyDescent="0.2">
      <c r="D206" s="425"/>
      <c r="E206" s="422"/>
    </row>
    <row r="207" spans="4:5" s="322" customFormat="1" x14ac:dyDescent="0.2">
      <c r="D207" s="426"/>
      <c r="E207" s="424"/>
    </row>
    <row r="208" spans="4:5" s="322" customFormat="1" x14ac:dyDescent="0.2">
      <c r="D208" s="425"/>
      <c r="E208" s="422"/>
    </row>
    <row r="209" spans="4:5" s="322" customFormat="1" x14ac:dyDescent="0.2">
      <c r="D209" s="425"/>
      <c r="E209" s="422"/>
    </row>
    <row r="210" spans="4:5" s="322" customFormat="1" x14ac:dyDescent="0.2">
      <c r="D210" s="423"/>
      <c r="E210" s="424"/>
    </row>
    <row r="211" spans="4:5" s="322" customFormat="1" x14ac:dyDescent="0.2">
      <c r="D211" s="381"/>
      <c r="E211" s="422"/>
    </row>
    <row r="212" spans="4:5" s="322" customFormat="1" x14ac:dyDescent="0.2">
      <c r="D212" s="381"/>
      <c r="E212" s="422"/>
    </row>
    <row r="213" spans="4:5" s="322" customFormat="1" x14ac:dyDescent="0.2">
      <c r="D213" s="426"/>
      <c r="E213" s="424"/>
    </row>
    <row r="214" spans="4:5" s="322" customFormat="1" x14ac:dyDescent="0.2">
      <c r="D214" s="425"/>
      <c r="E214" s="422"/>
    </row>
    <row r="215" spans="4:5" s="322" customFormat="1" x14ac:dyDescent="0.2">
      <c r="D215" s="425"/>
      <c r="E215" s="422"/>
    </row>
    <row r="216" spans="4:5" s="322" customFormat="1" x14ac:dyDescent="0.2">
      <c r="D216" s="426"/>
      <c r="E216" s="424"/>
    </row>
    <row r="217" spans="4:5" s="322" customFormat="1" x14ac:dyDescent="0.2">
      <c r="D217" s="425"/>
      <c r="E217" s="422"/>
    </row>
    <row r="218" spans="4:5" s="322" customFormat="1" x14ac:dyDescent="0.2">
      <c r="D218" s="425"/>
      <c r="E218" s="422"/>
    </row>
    <row r="219" spans="4:5" s="322" customFormat="1" x14ac:dyDescent="0.2">
      <c r="D219" s="425"/>
      <c r="E219" s="422"/>
    </row>
    <row r="220" spans="4:5" s="322" customFormat="1" x14ac:dyDescent="0.2">
      <c r="D220" s="425"/>
      <c r="E220" s="422"/>
    </row>
    <row r="221" spans="4:5" s="322" customFormat="1" x14ac:dyDescent="0.2">
      <c r="D221" s="423"/>
      <c r="E221" s="424"/>
    </row>
    <row r="222" spans="4:5" s="322" customFormat="1" x14ac:dyDescent="0.2">
      <c r="D222" s="381"/>
      <c r="E222" s="422"/>
    </row>
    <row r="223" spans="4:5" s="322" customFormat="1" x14ac:dyDescent="0.2">
      <c r="D223" s="381"/>
      <c r="E223" s="422"/>
    </row>
    <row r="224" spans="4:5" s="322" customFormat="1" x14ac:dyDescent="0.2">
      <c r="D224" s="381"/>
      <c r="E224" s="422"/>
    </row>
    <row r="225" spans="4:5" s="322" customFormat="1" x14ac:dyDescent="0.2">
      <c r="D225" s="423"/>
      <c r="E225" s="424"/>
    </row>
    <row r="226" spans="4:5" s="322" customFormat="1" x14ac:dyDescent="0.2">
      <c r="D226" s="381"/>
      <c r="E226" s="422"/>
    </row>
    <row r="227" spans="4:5" s="322" customFormat="1" x14ac:dyDescent="0.2">
      <c r="D227" s="381"/>
      <c r="E227" s="422"/>
    </row>
    <row r="228" spans="4:5" s="322" customFormat="1" x14ac:dyDescent="0.2">
      <c r="D228" s="423"/>
      <c r="E228" s="424"/>
    </row>
    <row r="229" spans="4:5" s="322" customFormat="1" x14ac:dyDescent="0.2">
      <c r="D229" s="381"/>
      <c r="E229" s="422"/>
    </row>
    <row r="230" spans="4:5" s="322" customFormat="1" x14ac:dyDescent="0.2">
      <c r="D230" s="381"/>
      <c r="E230" s="422"/>
    </row>
    <row r="231" spans="4:5" s="322" customFormat="1" x14ac:dyDescent="0.2">
      <c r="D231" s="423"/>
      <c r="E231" s="424"/>
    </row>
    <row r="232" spans="4:5" s="322" customFormat="1" x14ac:dyDescent="0.2">
      <c r="D232" s="381"/>
      <c r="E232" s="422"/>
    </row>
    <row r="233" spans="4:5" s="322" customFormat="1" x14ac:dyDescent="0.2">
      <c r="D233" s="381"/>
      <c r="E233" s="422"/>
    </row>
    <row r="234" spans="4:5" s="322" customFormat="1" x14ac:dyDescent="0.2">
      <c r="D234" s="381"/>
      <c r="E234" s="422"/>
    </row>
    <row r="235" spans="4:5" s="322" customFormat="1" x14ac:dyDescent="0.2">
      <c r="D235" s="423"/>
      <c r="E235" s="424"/>
    </row>
    <row r="236" spans="4:5" s="322" customFormat="1" x14ac:dyDescent="0.2">
      <c r="D236" s="381"/>
      <c r="E236" s="422"/>
    </row>
    <row r="237" spans="4:5" s="322" customFormat="1" x14ac:dyDescent="0.2">
      <c r="D237" s="381"/>
      <c r="E237" s="422"/>
    </row>
    <row r="238" spans="4:5" s="322" customFormat="1" x14ac:dyDescent="0.2">
      <c r="D238" s="423"/>
      <c r="E238" s="424"/>
    </row>
    <row r="239" spans="4:5" s="322" customFormat="1" x14ac:dyDescent="0.2">
      <c r="D239" s="381"/>
      <c r="E239" s="422"/>
    </row>
    <row r="240" spans="4:5" s="322" customFormat="1" x14ac:dyDescent="0.2">
      <c r="D240" s="381"/>
      <c r="E240" s="422"/>
    </row>
    <row r="241" spans="4:5" s="322" customFormat="1" x14ac:dyDescent="0.2">
      <c r="D241" s="381"/>
      <c r="E241" s="422"/>
    </row>
    <row r="242" spans="4:5" s="322" customFormat="1" x14ac:dyDescent="0.2">
      <c r="D242" s="381"/>
      <c r="E242" s="422"/>
    </row>
    <row r="243" spans="4:5" s="322" customFormat="1" x14ac:dyDescent="0.2">
      <c r="D243" s="423"/>
      <c r="E243" s="424"/>
    </row>
    <row r="244" spans="4:5" s="322" customFormat="1" x14ac:dyDescent="0.2">
      <c r="D244" s="381"/>
      <c r="E244" s="422"/>
    </row>
    <row r="245" spans="4:5" s="322" customFormat="1" x14ac:dyDescent="0.2">
      <c r="D245" s="381"/>
      <c r="E245" s="422"/>
    </row>
    <row r="246" spans="4:5" s="322" customFormat="1" x14ac:dyDescent="0.2">
      <c r="D246" s="423"/>
      <c r="E246" s="424"/>
    </row>
    <row r="247" spans="4:5" s="322" customFormat="1" x14ac:dyDescent="0.2">
      <c r="D247" s="381"/>
      <c r="E247" s="422"/>
    </row>
    <row r="248" spans="4:5" s="322" customFormat="1" x14ac:dyDescent="0.2">
      <c r="D248" s="381"/>
      <c r="E248" s="422"/>
    </row>
    <row r="249" spans="4:5" s="322" customFormat="1" x14ac:dyDescent="0.2">
      <c r="D249" s="425"/>
      <c r="E249" s="422"/>
    </row>
    <row r="250" spans="4:5" s="322" customFormat="1" x14ac:dyDescent="0.2">
      <c r="D250" s="426"/>
      <c r="E250" s="424"/>
    </row>
    <row r="251" spans="4:5" s="322" customFormat="1" x14ac:dyDescent="0.2">
      <c r="D251" s="425"/>
      <c r="E251" s="422"/>
    </row>
    <row r="252" spans="4:5" s="322" customFormat="1" x14ac:dyDescent="0.2">
      <c r="D252" s="425"/>
      <c r="E252" s="422"/>
    </row>
    <row r="253" spans="4:5" s="322" customFormat="1" x14ac:dyDescent="0.2">
      <c r="D253" s="426"/>
      <c r="E253" s="424"/>
    </row>
    <row r="254" spans="4:5" s="322" customFormat="1" x14ac:dyDescent="0.2">
      <c r="D254" s="425"/>
      <c r="E254" s="422"/>
    </row>
    <row r="255" spans="4:5" s="322" customFormat="1" x14ac:dyDescent="0.2">
      <c r="D255" s="425"/>
      <c r="E255" s="422"/>
    </row>
    <row r="256" spans="4:5" s="322" customFormat="1" x14ac:dyDescent="0.2">
      <c r="D256" s="427"/>
      <c r="E256" s="428"/>
    </row>
    <row r="257" spans="4:5" s="322" customFormat="1" x14ac:dyDescent="0.2">
      <c r="D257" s="427"/>
      <c r="E257" s="428"/>
    </row>
    <row r="258" spans="4:5" s="322" customFormat="1" x14ac:dyDescent="0.2">
      <c r="D258" s="427"/>
      <c r="E258" s="428"/>
    </row>
    <row r="259" spans="4:5" s="322" customFormat="1" x14ac:dyDescent="0.2">
      <c r="D259" s="427"/>
      <c r="E259" s="428"/>
    </row>
    <row r="260" spans="4:5" s="322" customFormat="1" x14ac:dyDescent="0.2">
      <c r="D260" s="425"/>
      <c r="E260" s="422"/>
    </row>
    <row r="261" spans="4:5" s="322" customFormat="1" x14ac:dyDescent="0.2">
      <c r="D261" s="423"/>
      <c r="E261" s="424"/>
    </row>
    <row r="262" spans="4:5" s="322" customFormat="1" x14ac:dyDescent="0.2">
      <c r="D262" s="381"/>
      <c r="E262" s="422"/>
    </row>
    <row r="263" spans="4:5" s="322" customFormat="1" x14ac:dyDescent="0.2">
      <c r="D263" s="427"/>
      <c r="E263" s="429"/>
    </row>
  </sheetData>
  <pageMargins left="0.7" right="0.7" top="0.78740157499999996" bottom="0.78740157499999996" header="0.3" footer="0.3"/>
  <pageSetup paperSize="8" scale="95" orientation="landscape"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13</vt:i4>
      </vt:variant>
      <vt:variant>
        <vt:lpstr>Pojmenované oblasti</vt:lpstr>
      </vt:variant>
      <vt:variant>
        <vt:i4>50</vt:i4>
      </vt:variant>
    </vt:vector>
  </HeadingPairs>
  <TitlesOfParts>
    <vt:vector size="63" baseType="lpstr">
      <vt:lpstr>Pokyny pro vyplnění</vt:lpstr>
      <vt:lpstr>SOUHRN</vt:lpstr>
      <vt:lpstr>Stavba</vt:lpstr>
      <vt:lpstr>VzorPolozky</vt:lpstr>
      <vt:lpstr>Rozpočet Pol</vt:lpstr>
      <vt:lpstr>10-1</vt:lpstr>
      <vt:lpstr>10-2</vt:lpstr>
      <vt:lpstr>10-3</vt:lpstr>
      <vt:lpstr>12-1</vt:lpstr>
      <vt:lpstr>12-2</vt:lpstr>
      <vt:lpstr>19-1</vt:lpstr>
      <vt:lpstr>19-2</vt:lpstr>
      <vt:lpstr>19-3</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'10-2'!Dodavka</vt:lpstr>
      <vt:lpstr>DPHSni</vt:lpstr>
      <vt:lpstr>DPHZakl</vt:lpstr>
      <vt:lpstr>Stavba!dpsc</vt:lpstr>
      <vt:lpstr>HSV</vt:lpstr>
      <vt:lpstr>Stavba!IČO</vt:lpstr>
      <vt:lpstr>Mena</vt:lpstr>
      <vt:lpstr>MistoStavby</vt:lpstr>
      <vt:lpstr>'10-2'!Mont</vt:lpstr>
      <vt:lpstr>nazevobjektu</vt:lpstr>
      <vt:lpstr>Stavba!NazevStavby</vt:lpstr>
      <vt:lpstr>NazevStavebnihoRozpoctu</vt:lpstr>
      <vt:lpstr>oadresa</vt:lpstr>
      <vt:lpstr>Stavba!Objednatel</vt:lpstr>
      <vt:lpstr>Stavba!Objekt</vt:lpstr>
      <vt:lpstr>'10-3'!Oblast_tisku</vt:lpstr>
      <vt:lpstr>'Rozpočet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PSV</vt:lpstr>
      <vt:lpstr>Stavba!SazbaDPH1</vt:lpstr>
      <vt:lpstr>Stavba!SazbaDPH2</vt:lpstr>
      <vt:lpstr>Vypracoval</vt:lpstr>
      <vt:lpstr>ZakladDPHSni</vt:lpstr>
      <vt:lpstr>Stavba!ZakladDPHSniVypocet</vt:lpstr>
      <vt:lpstr>ZakladDPHZakl</vt:lpstr>
      <vt:lpstr>Stavba!ZakladDPHZaklVypocet</vt:lpstr>
      <vt:lpstr>Zaokrouhleni</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Štěpán Hanus</dc:creator>
  <cp:lastModifiedBy>Ladislav Gróf</cp:lastModifiedBy>
  <cp:lastPrinted>2021-03-12T13:24:52Z</cp:lastPrinted>
  <dcterms:created xsi:type="dcterms:W3CDTF">2009-04-08T07:15:50Z</dcterms:created>
  <dcterms:modified xsi:type="dcterms:W3CDTF">2021-04-13T08:38:38Z</dcterms:modified>
</cp:coreProperties>
</file>